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9416" windowHeight="14616" firstSheet="2" activeTab="2"/>
  </bookViews>
  <sheets>
    <sheet name="Balance" sheetId="5" state="hidden" r:id="rId1"/>
    <sheet name="Int Calc" sheetId="4" state="hidden" r:id="rId2"/>
    <sheet name="Projects" sheetId="3" r:id="rId3"/>
    <sheet name="TIRCP" sheetId="1" state="hidden" r:id="rId4"/>
    <sheet name="ZETCP" sheetId="2" state="hidden" r:id="rId5"/>
  </sheets>
  <definedNames>
    <definedName name="_xlnm.Print_Area" localSheetId="3">TIRCP!$A$1:$K$9</definedName>
  </definedNames>
  <calcPr calcId="114210"/>
</workbook>
</file>

<file path=xl/calcChain.xml><?xml version="1.0" encoding="utf-8"?>
<calcChain xmlns="http://schemas.openxmlformats.org/spreadsheetml/2006/main">
  <c r="E76" i="5" l="1"/>
  <c r="D76" i="5"/>
  <c r="C76" i="5"/>
  <c r="E74" i="5"/>
  <c r="D74" i="5"/>
  <c r="C74" i="5"/>
  <c r="E72" i="5"/>
  <c r="D72" i="5"/>
  <c r="C72" i="5"/>
  <c r="E71" i="5"/>
  <c r="D71" i="5"/>
  <c r="C71" i="5"/>
  <c r="E70" i="5"/>
  <c r="D70" i="5"/>
  <c r="C70" i="5"/>
  <c r="E68" i="5"/>
  <c r="D68" i="5"/>
  <c r="C68" i="5"/>
  <c r="C12" i="4"/>
  <c r="C14" i="4"/>
  <c r="F14" i="4"/>
  <c r="C32" i="4"/>
  <c r="C22" i="4"/>
  <c r="E32" i="4"/>
  <c r="E28" i="4"/>
  <c r="D32" i="4"/>
  <c r="D28" i="4"/>
  <c r="C28" i="4"/>
  <c r="E26" i="4"/>
  <c r="D26" i="4"/>
  <c r="C26" i="4"/>
  <c r="E25" i="4"/>
  <c r="D25" i="4"/>
  <c r="C25" i="4"/>
  <c r="E24" i="4"/>
  <c r="D24" i="4"/>
  <c r="C24" i="4"/>
  <c r="E22" i="4"/>
  <c r="D22" i="4"/>
  <c r="F22" i="4"/>
  <c r="F6" i="4"/>
  <c r="F8" i="4"/>
  <c r="F9" i="4"/>
  <c r="F10" i="4"/>
  <c r="F12" i="4"/>
  <c r="D14" i="4"/>
  <c r="E14" i="4"/>
  <c r="F16" i="4"/>
  <c r="C78" i="5"/>
  <c r="D78" i="5"/>
  <c r="E78" i="5"/>
  <c r="F79" i="5"/>
  <c r="F78" i="5"/>
  <c r="F76" i="5"/>
  <c r="F74" i="5"/>
  <c r="F72" i="5"/>
  <c r="F71" i="5"/>
  <c r="F70" i="5"/>
  <c r="F68" i="5"/>
  <c r="C63" i="5"/>
  <c r="D63" i="5"/>
  <c r="E63" i="5"/>
  <c r="F64" i="5"/>
  <c r="F63" i="5"/>
  <c r="F61" i="5"/>
  <c r="F59" i="5"/>
  <c r="F57" i="5"/>
  <c r="F56" i="5"/>
  <c r="F55" i="5"/>
  <c r="F53" i="5"/>
  <c r="C48" i="5"/>
  <c r="D48" i="5"/>
  <c r="E48" i="5"/>
  <c r="F49" i="5"/>
  <c r="F48" i="5"/>
  <c r="F44" i="5"/>
  <c r="F42" i="5"/>
  <c r="F41" i="5"/>
  <c r="F40" i="5"/>
  <c r="F38" i="5"/>
  <c r="C33" i="5"/>
  <c r="D33" i="5"/>
  <c r="E33" i="5"/>
  <c r="F34" i="5"/>
  <c r="F33" i="5"/>
  <c r="F31" i="5"/>
  <c r="F29" i="5"/>
  <c r="F27" i="5"/>
  <c r="F26" i="5"/>
  <c r="F25" i="5"/>
  <c r="F23" i="5"/>
  <c r="C18" i="5"/>
  <c r="D18" i="5"/>
  <c r="E18" i="5"/>
  <c r="F19" i="5"/>
  <c r="F18" i="5"/>
  <c r="F16" i="5"/>
  <c r="F14" i="5"/>
  <c r="F12" i="5"/>
  <c r="F11" i="5"/>
  <c r="F10" i="5"/>
  <c r="F8" i="5"/>
  <c r="E18" i="4"/>
  <c r="D18" i="4"/>
  <c r="C18" i="4"/>
  <c r="F18" i="4"/>
  <c r="E30" i="4"/>
  <c r="D30" i="4"/>
  <c r="C30" i="4"/>
  <c r="F32" i="4"/>
  <c r="F31" i="4"/>
  <c r="F30" i="4"/>
  <c r="F28" i="4"/>
  <c r="F26" i="4"/>
  <c r="F25" i="4"/>
  <c r="F24" i="4"/>
  <c r="F19" i="4"/>
  <c r="N16" i="3"/>
  <c r="N14" i="3"/>
  <c r="N7" i="3"/>
  <c r="N8" i="3"/>
  <c r="N9" i="3"/>
  <c r="N11" i="3"/>
  <c r="N5" i="3"/>
  <c r="N18" i="3"/>
  <c r="L11" i="3"/>
  <c r="L18" i="3"/>
  <c r="J11" i="3"/>
  <c r="J18" i="3"/>
  <c r="I11" i="3"/>
  <c r="I18" i="3"/>
  <c r="G11" i="3"/>
  <c r="G18" i="3"/>
  <c r="F11" i="3"/>
  <c r="F18" i="3"/>
  <c r="D11" i="3"/>
  <c r="D18" i="3"/>
  <c r="C11" i="3"/>
  <c r="C18" i="3"/>
  <c r="G5" i="1"/>
  <c r="J5" i="1"/>
  <c r="J8" i="1"/>
  <c r="G9" i="1"/>
  <c r="H9" i="1"/>
  <c r="J9" i="1"/>
  <c r="K7" i="2"/>
  <c r="L8" i="2"/>
  <c r="J8" i="2"/>
  <c r="I8" i="2"/>
  <c r="H8" i="2"/>
  <c r="G8" i="2"/>
  <c r="K4" i="2"/>
  <c r="K6" i="2"/>
  <c r="I3" i="2"/>
  <c r="J3" i="2"/>
  <c r="J5" i="2"/>
  <c r="I5" i="2"/>
</calcChain>
</file>

<file path=xl/sharedStrings.xml><?xml version="1.0" encoding="utf-8"?>
<sst xmlns="http://schemas.openxmlformats.org/spreadsheetml/2006/main" count="185" uniqueCount="85">
  <si>
    <t xml:space="preserve">New TIRCP-Eligible Projects </t>
  </si>
  <si>
    <t xml:space="preserve">Project Title </t>
  </si>
  <si>
    <t xml:space="preserve">Implementing Agency </t>
  </si>
  <si>
    <t>Total TIRCP Request</t>
  </si>
  <si>
    <t xml:space="preserve">Summary of Project </t>
  </si>
  <si>
    <t xml:space="preserve">Clovis Transit Center - Zero Emission Transition Project </t>
  </si>
  <si>
    <t xml:space="preserve">City of Clovis </t>
  </si>
  <si>
    <t>The City of Clovis proposes to build a new Transit Center to meet the California Air Resource Board’s (CARB’s) Innovative Clean Transit (ICT) regulation. The City recently conducted a Fleet Electrification Feasibility Study, which highlighted the necessary construction of a new transit facility to commence a full transition to a zero emission operation.  The project will consist of three phases: Phase I Pre-Construction, Phase II Construction, and Phase III Infrastructure and Zero Emission Vehicles. The TIRCP formula funding will support the first phase of the project by allowing the City of Clovis to purchase the land, conduct the environmental review, and complete the planning and design documents for the proposed Clovis Transit Center.</t>
  </si>
  <si>
    <t xml:space="preserve">Capacity Increasing Bus Stop Improvements </t>
  </si>
  <si>
    <t xml:space="preserve">Fresno Area Express </t>
  </si>
  <si>
    <t xml:space="preserve">Fresno County Rural Transit Agency </t>
  </si>
  <si>
    <t>The scope of this grant request includes a single contract for engineering and design services to produce 100% level construction documents for up to five phases of bus stop improvement construction projects and the associated construction improvement costs. These construction improvements would result in new sidewalk, curbs, gutters, and road repairs necessary for new bus stops that comply with Americans with Disability Act (ADA) requirements. Cost savings from construction will fund new amenities such as trash cans, benches, solar lighting, solar digital messaging signs, and/or shade structures as determined by ridership thresholds. There would be approximately 49 new or improved stops across the five phases of work, impacting FAX Bus Routes: 22, 35, 40/41 which adds an extension to Fresno Yosemite International Airport as well as extending to fill in existing gaps between Shields and Herndon Avenues, and a new east/west Church Avenue crosstown route.</t>
  </si>
  <si>
    <t>Fuel Cell Electric Bus Readiness Project</t>
  </si>
  <si>
    <t xml:space="preserve">Fuel Cell Electric Buses Purchase </t>
  </si>
  <si>
    <t>The scope of the project includes planning, design, and construction of supporting zero emissions vehicles infrastructure for operational and maintenance purposes. Fresno Area Express (FAX) desires to construct a hydrogen fueling station for an anticipated 13 fuel cell electric bus (FCEB) fleet and a maintenance facility capable of supporting hydrogen technology. The project supports FAX efforts to meet the requirements under the California Air Resource Board (CARB) Innovative Clean Transit (ICT) regulation and achieve the goals listed in the FAX zero emission bus rollout plan. The project will result in the reduction of emissions from greenhouse gases, improved transit services, and improved transit safety.</t>
  </si>
  <si>
    <t>Fresno County Rural Transit Agency Microgrid Project</t>
  </si>
  <si>
    <t>FCRTA is planning to construct up to 15 sites in the FCRTA service area for a microgrid resiliency hub, which will include electric vehicle charging infrastructure, solar and battery storage. The resiliency hub will include plug in/inductive charging stations based on availability in order to allow FCRTA to quickly charge the electric bus fleet during layovers to advance the agencies transition to an electric vehicle (EV)/zero-emission vehicle (ZEV) fleet. The microgrid resiliency hub will also include a solar carport and EV Charging System for FCRTA’s small EV fleet (comprised of Chevy Bolts and 4-10 passenger EV vans) with Level 2 EV charging stations. The 15 resiliency hub microgrid sites will be constructed in the 13 rural incorporated cities and 39 unincorporated communities in rural Fresno County based on land availability and funding. The sites will be located in a disadvantaged community. This project is scalable depending on the ultimate funding allocation.</t>
  </si>
  <si>
    <t xml:space="preserve">ZETCP Capital Projects </t>
  </si>
  <si>
    <t>Fresno Area Express</t>
  </si>
  <si>
    <t>The City of Clovis proposes to build a new Transit Center to meet the California Air Resource Board’s (CARB’s) Innovative Clean Transit (ICT) regulation. The City recently conducted a Fleet Electrification Feasibility Study, which highlighted the necessary construction of a new transit facility to commence a full transition to a zero emission operation.  The project will consist of three phases: Phase I Pre-Construction, Phase II Construction, and Phase III Infrastructure and Zero Emission Vehicles (ZEVs). The ZETCP formula funding will support the third phase of the project by facilitating the purchase and installation of zero emission infrastructure, such as electrical components for ZEVs, charging units and electrical cabinents, for the new Clovis Transit Center.</t>
  </si>
  <si>
    <t>Fuel Cell Electric Bus Purchase</t>
  </si>
  <si>
    <t>FAX will use ZETCP funding to purchase a total of 10 zero-emission hydrogen fuel cell electric buses (FCEBs) over three fiscal years. The buses will be used to replace higher-emitting CNG buses that are well past their useful life, and will be deployed throughout the FAX service area. FCEBs will be purchased in three phases. Steps of some phases will run concurrently, to improve efficiency and shorten overall wait time.</t>
  </si>
  <si>
    <t>Fresno Area Express plans to purchase a total of 10 zero-emission hydrogen fuel cell electric buses (FCEBs) over three fiscal years. The buses will be used to replace higher-emitting CNG buses that are well past their useful life and will be deployed throughout the FAX service area. FCEBs will be purchased in three phases. Steps of some phases will run concurrently, to improve efficiency and shorten overall wait time.</t>
  </si>
  <si>
    <t xml:space="preserve">FCRTA is planning to construct up to 15 sites in the FCRTA service area for a microgrid resiliency hub, which will include electric vehicle charging infrastructure, solar and battery storage. The ZETCP project scope will include all preconstruction and environmental costs related to these 15 sites. Preconstruction scope will include land acquisition, environmental such as CEQA, design and permitting as required based on the specific site identified. The preconstruction work is for future resiliency hubs that will include plug in/inductive charging stations based on availability in order to allow FCRTA to quickly charge the electric bus fleet during layovers to advance the agencies transition to an EV/ZEV fleet. The microgrid resiliency hub will also include a solar carport and EV Charging System for FCRTA’s small electric vehicle (EV) fleet (comprised of Chevy Bolts and 4-10 passenger EV vans) with Level 2 EV charging stations. The 15 resiliency hub microgrid sites will be constructed in the 13 rural incorporated cities and 39 unincorporated communities in rural Fresno County based on land availability and funding. The sites will be located in a disadvantaged community. This project is scalable depending on the ultimate funding allocation.  </t>
  </si>
  <si>
    <t>Total ZETCP Request</t>
  </si>
  <si>
    <t>FY 23-24</t>
  </si>
  <si>
    <t>FY 24-25</t>
  </si>
  <si>
    <t>FY 2023-24</t>
  </si>
  <si>
    <t>FY 2024-25</t>
  </si>
  <si>
    <t>FY 25-26</t>
  </si>
  <si>
    <t>Summary or Project</t>
  </si>
  <si>
    <t>Administration</t>
  </si>
  <si>
    <t xml:space="preserve">Fresno Council of Governments </t>
  </si>
  <si>
    <t>Total ZETCP</t>
  </si>
  <si>
    <t>Total TIRCP</t>
  </si>
  <si>
    <t>TIRCP</t>
  </si>
  <si>
    <t>2023-24</t>
  </si>
  <si>
    <t>ZETCP</t>
  </si>
  <si>
    <t>GF/GGRF</t>
  </si>
  <si>
    <t>PTA</t>
  </si>
  <si>
    <t>2024-25</t>
  </si>
  <si>
    <t>GFFR</t>
  </si>
  <si>
    <t>2025-26</t>
  </si>
  <si>
    <t>Total</t>
  </si>
  <si>
    <t>Clovis</t>
  </si>
  <si>
    <t>FAX</t>
  </si>
  <si>
    <t>Bus Stop Imp.</t>
  </si>
  <si>
    <t>Fuel Cell Buses</t>
  </si>
  <si>
    <t>Fuel Cell Equip</t>
  </si>
  <si>
    <t>FCRTA</t>
  </si>
  <si>
    <t>Sub FAX</t>
  </si>
  <si>
    <t>Admin</t>
  </si>
  <si>
    <t>FCOG</t>
  </si>
  <si>
    <t xml:space="preserve">Microgrid </t>
  </si>
  <si>
    <t>2026-27</t>
  </si>
  <si>
    <t>Transit Facility Phase I &amp; III</t>
  </si>
  <si>
    <t>GF\GGRF</t>
  </si>
  <si>
    <t xml:space="preserve">   PTA</t>
  </si>
  <si>
    <t xml:space="preserve">   ZETCP</t>
  </si>
  <si>
    <t xml:space="preserve">   GGRF</t>
  </si>
  <si>
    <t>Period Date:</t>
  </si>
  <si>
    <t xml:space="preserve">  ***</t>
  </si>
  <si>
    <t>Subtotal</t>
  </si>
  <si>
    <t>First Pro Rata</t>
  </si>
  <si>
    <t>Period End Date:</t>
  </si>
  <si>
    <t>Begin Balance</t>
  </si>
  <si>
    <t>Current Apportionment</t>
  </si>
  <si>
    <t>Current Interest</t>
  </si>
  <si>
    <t>Current Allocations</t>
  </si>
  <si>
    <t>End Balance</t>
  </si>
  <si>
    <t>BALANCE Pre Interest</t>
  </si>
  <si>
    <t>1. Copy Prior period End Balance to Begin Balance</t>
  </si>
  <si>
    <t>2. Zero out Prior Period Interest, Apportionments, and Allocations</t>
  </si>
  <si>
    <t>3. Key in Current Period Apportionments and Allocations</t>
  </si>
  <si>
    <t>4. Transfer Ending Balance (Pre Interest ) to Int Calc Tab.</t>
  </si>
  <si>
    <t>5. Key in Interest</t>
  </si>
  <si>
    <t>6 Transfer Interest from Int Calc Tab to to Balance Tab</t>
  </si>
  <si>
    <t xml:space="preserve">7. Recognize any Interest from Member as Ofsetting Interest revenue and Allocation. </t>
  </si>
  <si>
    <t>8. Ending Balance should now reconcile to Cash Balance</t>
  </si>
  <si>
    <t>INTEREST Calculation</t>
  </si>
  <si>
    <t>Total Begin Balance</t>
  </si>
  <si>
    <t>Total Current Apportionment</t>
  </si>
  <si>
    <t>Total Current Interest</t>
  </si>
  <si>
    <t>Total Current  Allocations</t>
  </si>
  <si>
    <t>Total End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</si>
</sst>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quot;$&quot;#,##0.00"/>
    <numFmt numFmtId="165" formatCode="&quot;$&quot;#,##0"/>
  </numFmts>
  <fonts count="6">
    <font>
      <sz val="11"/>
      <color theme="1"/>
      <name val="Aptos Narrow"/>
      <family val="2"/>
    </font>
    <font>
      <b/>
      <sz val="11"/>
      <color indexed="8"/>
      <name val="Aptos Narrow"/>
      <family val="2"/>
    </font>
    <font>
      <b/>
      <sz val="14"/>
      <color indexed="8"/>
      <name val="Aptos Narrow"/>
      <family val="2"/>
    </font>
    <font>
      <sz val="11"/>
      <color indexed="8"/>
      <name val="Aptos Narrow"/>
      <family val="2"/>
    </font>
    <font>
      <sz val="8"/>
      <name val="Aptos Narrow"/>
      <family val="2"/>
    </font>
    <font>
      <sz val="14"/>
      <color indexed="8"/>
      <name val="Aptos Narrow"/>
      <family val="2"/>
    </font>
  </fonts>
  <fills count="2">
    <fill>
      <patternFill patternType="none"/>
    </fill>
    <fill>
      <patternFill patternType="gray125"/>
    </fill>
  </fills>
  <borders count="42">
    <border>
      <left/>
      <right/>
      <top/>
      <bottom/>
      <diagonal/>
    </border>
    <border>
      <left style="thin">
        <color indexed="64"/>
      </left>
      <right/>
      <top/>
      <bottom/>
      <diagonal/>
    </border>
    <border>
      <left/>
      <right/>
      <top style="thin">
        <color indexed="64"/>
      </top>
      <bottom/>
      <diagonal/>
    </border>
    <border>
      <left style="medium">
        <color indexed="64"/>
      </left>
      <right/>
      <top/>
      <bottom/>
      <diagonal/>
    </border>
    <border>
      <left style="thin">
        <color indexed="64"/>
      </left>
      <right style="thin">
        <color indexed="64"/>
      </right>
      <top/>
      <bottom/>
      <diagonal/>
    </border>
    <border>
      <left style="dashed">
        <color indexed="64"/>
      </left>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dashed">
        <color indexed="64"/>
      </top>
      <bottom style="dashed">
        <color indexed="64"/>
      </bottom>
      <diagonal/>
    </border>
    <border>
      <left/>
      <right style="thin">
        <color indexed="64"/>
      </right>
      <top/>
      <bottom style="thin">
        <color indexed="64"/>
      </bottom>
      <diagonal/>
    </border>
    <border>
      <left/>
      <right style="dashed">
        <color indexed="64"/>
      </right>
      <top style="dashed">
        <color indexed="64"/>
      </top>
      <bottom/>
      <diagonal/>
    </border>
    <border>
      <left/>
      <right/>
      <top/>
      <bottom style="dashed">
        <color indexed="64"/>
      </bottom>
      <diagonal/>
    </border>
    <border>
      <left/>
      <right/>
      <top style="dashed">
        <color indexed="64"/>
      </top>
      <bottom/>
      <diagonal/>
    </border>
    <border>
      <left style="dashed">
        <color indexed="64"/>
      </left>
      <right style="dashed">
        <color indexed="64"/>
      </right>
      <top style="dashed">
        <color indexed="64"/>
      </top>
      <bottom/>
      <diagonal/>
    </border>
    <border>
      <left style="dashed">
        <color indexed="64"/>
      </left>
      <right/>
      <top/>
      <bottom style="dashed">
        <color indexed="64"/>
      </bottom>
      <diagonal/>
    </border>
    <border>
      <left style="dashed">
        <color indexed="64"/>
      </left>
      <right/>
      <top style="dashed">
        <color indexed="64"/>
      </top>
      <bottom style="thin">
        <color indexed="64"/>
      </bottom>
      <diagonal/>
    </border>
    <border>
      <left/>
      <right/>
      <top/>
      <bottom style="medium">
        <color indexed="64"/>
      </bottom>
      <diagonal/>
    </border>
    <border>
      <left style="dash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top/>
      <bottom style="medium">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right style="dashed">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s>
  <cellStyleXfs count="2">
    <xf numFmtId="0" fontId="0" fillId="0" borderId="0"/>
    <xf numFmtId="44" fontId="3" fillId="0" borderId="0" applyFont="0" applyFill="0" applyBorder="0" applyAlignment="0" applyProtection="0"/>
  </cellStyleXfs>
  <cellXfs count="89">
    <xf numFmtId="0" fontId="0" fillId="0" borderId="0" xfId="0"/>
    <xf numFmtId="6" fontId="0" fillId="0" borderId="0" xfId="0" applyNumberFormat="1"/>
    <xf numFmtId="0" fontId="0" fillId="0" borderId="1" xfId="0" applyBorder="1"/>
    <xf numFmtId="0" fontId="0" fillId="0" borderId="2" xfId="0" applyBorder="1"/>
    <xf numFmtId="0" fontId="0" fillId="0" borderId="3" xfId="0" applyBorder="1"/>
    <xf numFmtId="164" fontId="0" fillId="0" borderId="0" xfId="0" applyNumberFormat="1"/>
    <xf numFmtId="165" fontId="1" fillId="0" borderId="4" xfId="0" applyNumberFormat="1" applyFont="1" applyBorder="1"/>
    <xf numFmtId="165" fontId="0" fillId="0" borderId="5" xfId="0" applyNumberFormat="1" applyBorder="1" applyAlignment="1">
      <alignment vertical="top"/>
    </xf>
    <xf numFmtId="165" fontId="0" fillId="0" borderId="6" xfId="0" applyNumberFormat="1" applyBorder="1" applyAlignment="1">
      <alignment vertical="top"/>
    </xf>
    <xf numFmtId="165" fontId="0" fillId="0" borderId="0" xfId="0" applyNumberFormat="1"/>
    <xf numFmtId="165" fontId="0" fillId="0" borderId="7" xfId="0" applyNumberFormat="1" applyBorder="1" applyAlignment="1">
      <alignment vertical="top"/>
    </xf>
    <xf numFmtId="165" fontId="0" fillId="0" borderId="8" xfId="0" applyNumberFormat="1" applyBorder="1" applyAlignment="1">
      <alignment vertical="top"/>
    </xf>
    <xf numFmtId="165" fontId="0" fillId="0" borderId="9" xfId="0" applyNumberFormat="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165" fontId="1" fillId="0" borderId="13" xfId="1" applyNumberFormat="1" applyFont="1" applyBorder="1" applyAlignment="1">
      <alignment vertical="top"/>
    </xf>
    <xf numFmtId="165" fontId="1" fillId="0" borderId="13" xfId="1" applyNumberFormat="1" applyFont="1" applyBorder="1"/>
    <xf numFmtId="165" fontId="0" fillId="0" borderId="7" xfId="1" applyNumberFormat="1" applyFont="1" applyBorder="1" applyAlignment="1">
      <alignment vertical="top"/>
    </xf>
    <xf numFmtId="165" fontId="0" fillId="0" borderId="11" xfId="1" applyNumberFormat="1" applyFont="1" applyBorder="1" applyAlignment="1">
      <alignment vertical="top"/>
    </xf>
    <xf numFmtId="165" fontId="0" fillId="0" borderId="5" xfId="1" applyNumberFormat="1" applyFont="1" applyBorder="1" applyAlignment="1">
      <alignment vertical="top"/>
    </xf>
    <xf numFmtId="165" fontId="0" fillId="0" borderId="6" xfId="1" applyNumberFormat="1" applyFont="1" applyBorder="1" applyAlignment="1">
      <alignment vertical="top"/>
    </xf>
    <xf numFmtId="165" fontId="0" fillId="0" borderId="10" xfId="1" applyNumberFormat="1" applyFont="1" applyBorder="1" applyAlignment="1">
      <alignment vertical="top"/>
    </xf>
    <xf numFmtId="165" fontId="0" fillId="0" borderId="9" xfId="1" applyNumberFormat="1" applyFont="1" applyBorder="1" applyAlignment="1">
      <alignment vertical="top" wrapText="1"/>
    </xf>
    <xf numFmtId="165" fontId="0" fillId="0" borderId="12" xfId="1" applyNumberFormat="1" applyFont="1" applyBorder="1" applyAlignment="1">
      <alignment vertical="top" wrapText="1"/>
    </xf>
    <xf numFmtId="165" fontId="0" fillId="0" borderId="0" xfId="1" applyNumberFormat="1" applyFont="1" applyAlignment="1">
      <alignment vertical="top"/>
    </xf>
    <xf numFmtId="165" fontId="0" fillId="0" borderId="0" xfId="1" applyNumberFormat="1" applyFont="1"/>
    <xf numFmtId="0" fontId="0" fillId="0" borderId="14" xfId="0" applyBorder="1" applyAlignment="1">
      <alignment vertical="top" wrapText="1"/>
    </xf>
    <xf numFmtId="0" fontId="1" fillId="0" borderId="4" xfId="0" applyFont="1" applyBorder="1"/>
    <xf numFmtId="0" fontId="1" fillId="0" borderId="15" xfId="0" applyFont="1" applyBorder="1"/>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0" borderId="7" xfId="0" applyBorder="1" applyAlignment="1">
      <alignment vertical="top" wrapText="1"/>
    </xf>
    <xf numFmtId="165" fontId="0" fillId="0" borderId="19" xfId="0" applyNumberFormat="1" applyBorder="1" applyAlignment="1">
      <alignment vertical="top"/>
    </xf>
    <xf numFmtId="165" fontId="0" fillId="0" borderId="2" xfId="0" applyNumberFormat="1" applyBorder="1"/>
    <xf numFmtId="165" fontId="0" fillId="0" borderId="20" xfId="0" applyNumberFormat="1" applyBorder="1" applyAlignment="1">
      <alignment vertical="top"/>
    </xf>
    <xf numFmtId="165" fontId="0" fillId="0" borderId="21" xfId="0" applyNumberFormat="1" applyBorder="1" applyAlignment="1">
      <alignment vertical="top" wrapText="1"/>
    </xf>
    <xf numFmtId="0" fontId="0" fillId="0" borderId="0" xfId="0" quotePrefix="1"/>
    <xf numFmtId="37" fontId="0" fillId="0" borderId="0" xfId="0" applyNumberFormat="1"/>
    <xf numFmtId="39" fontId="0" fillId="0" borderId="0" xfId="0" applyNumberFormat="1"/>
    <xf numFmtId="0" fontId="5" fillId="0" borderId="0" xfId="0" applyFont="1"/>
    <xf numFmtId="0" fontId="0" fillId="0" borderId="32" xfId="0"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23" xfId="0" applyBorder="1" applyAlignment="1">
      <alignment vertical="top"/>
    </xf>
    <xf numFmtId="0" fontId="0" fillId="0" borderId="14" xfId="0" applyBorder="1" applyAlignment="1">
      <alignment vertical="top"/>
    </xf>
    <xf numFmtId="0" fontId="0" fillId="0" borderId="21" xfId="0" applyBorder="1" applyAlignment="1">
      <alignment vertical="top" wrapText="1"/>
    </xf>
    <xf numFmtId="0" fontId="0" fillId="0" borderId="35" xfId="0" applyBorder="1" applyAlignment="1">
      <alignment vertical="top" wrapText="1"/>
    </xf>
    <xf numFmtId="0" fontId="0" fillId="0" borderId="25" xfId="0" applyBorder="1" applyAlignment="1">
      <alignment vertical="top" wrapText="1"/>
    </xf>
    <xf numFmtId="0" fontId="0" fillId="0" borderId="10" xfId="0" applyBorder="1" applyAlignment="1">
      <alignment vertical="top" wrapText="1"/>
    </xf>
    <xf numFmtId="0" fontId="0" fillId="0" borderId="14" xfId="0" applyBorder="1" applyAlignment="1">
      <alignment vertical="top" wrapText="1"/>
    </xf>
    <xf numFmtId="0" fontId="0" fillId="0" borderId="28" xfId="0" applyBorder="1" applyAlignment="1">
      <alignment vertical="top" wrapText="1"/>
    </xf>
    <xf numFmtId="0" fontId="0" fillId="0" borderId="11" xfId="0" applyBorder="1" applyAlignment="1">
      <alignment vertical="top" wrapText="1"/>
    </xf>
    <xf numFmtId="0" fontId="0" fillId="0" borderId="29" xfId="0" applyBorder="1" applyAlignment="1">
      <alignment vertical="top" wrapText="1"/>
    </xf>
    <xf numFmtId="0" fontId="0" fillId="0" borderId="30" xfId="0" applyBorder="1" applyAlignment="1">
      <alignment vertical="top"/>
    </xf>
    <xf numFmtId="0" fontId="0" fillId="0" borderId="31" xfId="0" applyBorder="1" applyAlignment="1">
      <alignment vertical="top"/>
    </xf>
    <xf numFmtId="0" fontId="1" fillId="0" borderId="13" xfId="0" applyFont="1" applyBorder="1"/>
    <xf numFmtId="0" fontId="0" fillId="0" borderId="18" xfId="0" applyBorder="1" applyAlignment="1">
      <alignment vertical="top"/>
    </xf>
    <xf numFmtId="0" fontId="2" fillId="0" borderId="26" xfId="0" applyFont="1" applyBorder="1"/>
    <xf numFmtId="0" fontId="2" fillId="0" borderId="22" xfId="0" applyFont="1" applyBorder="1"/>
    <xf numFmtId="0" fontId="1" fillId="0" borderId="4" xfId="0" applyFont="1" applyBorder="1"/>
    <xf numFmtId="6" fontId="0" fillId="0" borderId="5" xfId="0" applyNumberFormat="1" applyBorder="1" applyAlignment="1">
      <alignment horizontal="left" vertical="top"/>
    </xf>
    <xf numFmtId="0" fontId="0" fillId="0" borderId="27" xfId="0" applyBorder="1" applyAlignment="1">
      <alignment horizontal="left" vertical="top"/>
    </xf>
    <xf numFmtId="6" fontId="0" fillId="0" borderId="23" xfId="0" applyNumberFormat="1" applyBorder="1" applyAlignment="1">
      <alignment horizontal="left" vertical="top"/>
    </xf>
    <xf numFmtId="0" fontId="0" fillId="0" borderId="24" xfId="0" applyBorder="1" applyAlignment="1">
      <alignment horizontal="left" vertical="top"/>
    </xf>
    <xf numFmtId="165" fontId="0" fillId="0" borderId="0" xfId="0" applyNumberFormat="1" applyAlignment="1">
      <alignment horizontal="right"/>
    </xf>
    <xf numFmtId="0" fontId="0" fillId="0" borderId="0" xfId="0" applyAlignment="1">
      <alignment horizontal="right"/>
    </xf>
    <xf numFmtId="6" fontId="0" fillId="0" borderId="21" xfId="0" applyNumberFormat="1" applyBorder="1" applyAlignment="1">
      <alignment horizontal="left" vertical="top"/>
    </xf>
    <xf numFmtId="0" fontId="0" fillId="0" borderId="12" xfId="0" applyBorder="1" applyAlignment="1">
      <alignment horizontal="left" vertical="top"/>
    </xf>
    <xf numFmtId="6" fontId="0" fillId="0" borderId="2" xfId="0" applyNumberFormat="1" applyBorder="1" applyAlignment="1">
      <alignment horizontal="right"/>
    </xf>
    <xf numFmtId="165" fontId="0" fillId="0" borderId="23" xfId="1" applyNumberFormat="1" applyFont="1" applyBorder="1" applyAlignment="1">
      <alignment horizontal="right" vertical="top"/>
    </xf>
    <xf numFmtId="165" fontId="0" fillId="0" borderId="14" xfId="1" applyNumberFormat="1" applyFont="1" applyBorder="1" applyAlignment="1">
      <alignment horizontal="right" vertical="top"/>
    </xf>
    <xf numFmtId="165" fontId="0" fillId="0" borderId="21" xfId="1" applyNumberFormat="1" applyFont="1" applyBorder="1" applyAlignment="1">
      <alignment horizontal="right" vertical="top"/>
    </xf>
    <xf numFmtId="165" fontId="0" fillId="0" borderId="35" xfId="1" applyNumberFormat="1" applyFont="1" applyBorder="1" applyAlignment="1">
      <alignment horizontal="right" vertical="top"/>
    </xf>
    <xf numFmtId="165" fontId="0" fillId="0" borderId="5" xfId="1" applyNumberFormat="1" applyFont="1" applyBorder="1" applyAlignment="1">
      <alignment horizontal="right" vertical="top"/>
    </xf>
    <xf numFmtId="165" fontId="0" fillId="0" borderId="29" xfId="1" applyNumberFormat="1" applyFont="1" applyBorder="1" applyAlignment="1">
      <alignment horizontal="right" vertical="top"/>
    </xf>
    <xf numFmtId="165" fontId="0" fillId="0" borderId="0" xfId="1" applyNumberFormat="1" applyFont="1"/>
    <xf numFmtId="0" fontId="0" fillId="0" borderId="5" xfId="0" applyBorder="1" applyAlignment="1">
      <alignment vertical="top"/>
    </xf>
    <xf numFmtId="0" fontId="0" fillId="0" borderId="29" xfId="0" applyBorder="1" applyAlignment="1">
      <alignment vertical="top"/>
    </xf>
    <xf numFmtId="0" fontId="0" fillId="0" borderId="41" xfId="0" applyBorder="1" applyAlignment="1">
      <alignment vertical="top" wrapText="1"/>
    </xf>
    <xf numFmtId="0" fontId="0" fillId="0" borderId="12" xfId="0" applyBorder="1" applyAlignment="1">
      <alignment vertical="top" wrapText="1"/>
    </xf>
    <xf numFmtId="0" fontId="2" fillId="0" borderId="36" xfId="0" applyFont="1" applyBorder="1"/>
    <xf numFmtId="0" fontId="2" fillId="0" borderId="37" xfId="0" applyFont="1" applyBorder="1"/>
    <xf numFmtId="0" fontId="1" fillId="0" borderId="38" xfId="0" applyFont="1" applyBorder="1"/>
    <xf numFmtId="0" fontId="1" fillId="0" borderId="39" xfId="0" applyFont="1" applyBorder="1"/>
    <xf numFmtId="0" fontId="1" fillId="0" borderId="40" xfId="0" applyFont="1" applyBorder="1"/>
    <xf numFmtId="165" fontId="1" fillId="0" borderId="38" xfId="1" applyNumberFormat="1" applyFont="1" applyBorder="1"/>
    <xf numFmtId="165" fontId="1" fillId="0" borderId="40" xfId="1" applyNumberFormat="1" applyFont="1" applyBorder="1"/>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workbookViewId="0">
      <selection activeCell="F80" sqref="F80"/>
    </sheetView>
  </sheetViews>
  <sheetFormatPr defaultRowHeight="13.8"/>
  <cols>
    <col min="2" max="2" width="26.296875" customWidth="1"/>
    <col min="3" max="5" width="13.3984375" customWidth="1"/>
    <col min="6" max="6" width="15.19921875" customWidth="1"/>
  </cols>
  <sheetData>
    <row r="1" spans="1:6">
      <c r="A1" t="s">
        <v>64</v>
      </c>
    </row>
    <row r="5" spans="1:6" ht="17.399999999999999">
      <c r="B5" s="41" t="s">
        <v>65</v>
      </c>
      <c r="C5" t="s">
        <v>35</v>
      </c>
      <c r="D5" t="s">
        <v>58</v>
      </c>
      <c r="E5" t="s">
        <v>58</v>
      </c>
      <c r="F5" t="s">
        <v>43</v>
      </c>
    </row>
    <row r="6" spans="1:6">
      <c r="C6" t="s">
        <v>56</v>
      </c>
      <c r="D6" t="s">
        <v>57</v>
      </c>
      <c r="E6" t="s">
        <v>59</v>
      </c>
    </row>
    <row r="8" spans="1:6">
      <c r="A8" t="s">
        <v>44</v>
      </c>
      <c r="B8" t="s">
        <v>55</v>
      </c>
      <c r="C8" s="40">
        <v>6437310</v>
      </c>
      <c r="D8" s="40">
        <v>234306</v>
      </c>
      <c r="E8" s="40">
        <v>498188</v>
      </c>
      <c r="F8" s="40">
        <f>SUM(C8:E8)</f>
        <v>7169804</v>
      </c>
    </row>
    <row r="9" spans="1:6">
      <c r="C9" s="40"/>
      <c r="D9" s="40"/>
      <c r="E9" s="40"/>
    </row>
    <row r="10" spans="1:6">
      <c r="A10" t="s">
        <v>45</v>
      </c>
      <c r="B10" t="s">
        <v>46</v>
      </c>
      <c r="C10" s="40">
        <v>3310125</v>
      </c>
      <c r="D10" s="40"/>
      <c r="E10" s="40"/>
      <c r="F10" s="40">
        <f>SUM(C10:E10)</f>
        <v>3310125</v>
      </c>
    </row>
    <row r="11" spans="1:6">
      <c r="B11" t="s">
        <v>47</v>
      </c>
      <c r="C11" s="40">
        <v>6293011</v>
      </c>
      <c r="D11" s="40">
        <v>1112180</v>
      </c>
      <c r="E11" s="40">
        <v>2106068</v>
      </c>
      <c r="F11" s="40">
        <f>SUM(C11:E11)</f>
        <v>9511259</v>
      </c>
    </row>
    <row r="12" spans="1:6">
      <c r="B12" t="s">
        <v>48</v>
      </c>
      <c r="C12" s="40">
        <v>25687580</v>
      </c>
      <c r="D12" s="40"/>
      <c r="E12" s="40"/>
      <c r="F12" s="40">
        <f>SUM(C12:E12)</f>
        <v>25687580</v>
      </c>
    </row>
    <row r="13" spans="1:6">
      <c r="C13" s="40"/>
      <c r="D13" s="40"/>
      <c r="E13" s="40"/>
    </row>
    <row r="14" spans="1:6">
      <c r="A14" t="s">
        <v>49</v>
      </c>
      <c r="B14" t="s">
        <v>53</v>
      </c>
      <c r="C14" s="40">
        <v>9678087</v>
      </c>
      <c r="D14" s="40">
        <v>352262</v>
      </c>
      <c r="E14" s="40">
        <v>748994</v>
      </c>
      <c r="F14" s="40">
        <f>SUM(C14:E14)</f>
        <v>10779343</v>
      </c>
    </row>
    <row r="15" spans="1:6">
      <c r="C15" s="40"/>
      <c r="D15" s="40"/>
      <c r="E15" s="40"/>
    </row>
    <row r="16" spans="1:6">
      <c r="A16" t="s">
        <v>52</v>
      </c>
      <c r="B16" t="s">
        <v>51</v>
      </c>
      <c r="C16" s="40"/>
      <c r="D16" s="40">
        <v>1197071</v>
      </c>
      <c r="E16" s="40"/>
      <c r="F16" s="40">
        <f>SUM(C16:E16)</f>
        <v>1197071</v>
      </c>
    </row>
    <row r="17" spans="1:6">
      <c r="C17" s="40"/>
      <c r="D17" s="40"/>
      <c r="E17" s="40"/>
    </row>
    <row r="18" spans="1:6" ht="17.399999999999999">
      <c r="B18" s="41" t="s">
        <v>80</v>
      </c>
      <c r="C18" s="40">
        <f>SUM(C8:C17)</f>
        <v>51406113</v>
      </c>
      <c r="D18" s="40">
        <f>SUM(D8:D17)</f>
        <v>2895819</v>
      </c>
      <c r="E18" s="40">
        <f>SUM(E8:E17)</f>
        <v>3353250</v>
      </c>
      <c r="F18" s="40">
        <f>SUM(C18:E18)</f>
        <v>57655182</v>
      </c>
    </row>
    <row r="19" spans="1:6">
      <c r="C19" s="40"/>
      <c r="D19" s="40"/>
      <c r="E19" s="40"/>
      <c r="F19" s="40">
        <f>SUM(C18:E18)</f>
        <v>57655182</v>
      </c>
    </row>
    <row r="21" spans="1:6" ht="17.399999999999999">
      <c r="B21" s="41" t="s">
        <v>66</v>
      </c>
    </row>
    <row r="23" spans="1:6">
      <c r="A23" t="s">
        <v>44</v>
      </c>
      <c r="B23" t="s">
        <v>55</v>
      </c>
      <c r="C23" s="40">
        <v>3226816</v>
      </c>
      <c r="D23" s="40"/>
      <c r="E23" s="40"/>
      <c r="F23" s="40">
        <f>SUM(C23:E23)</f>
        <v>3226816</v>
      </c>
    </row>
    <row r="24" spans="1:6">
      <c r="C24" s="40"/>
      <c r="D24" s="40"/>
      <c r="E24" s="40"/>
    </row>
    <row r="25" spans="1:6">
      <c r="A25" t="s">
        <v>45</v>
      </c>
      <c r="B25" t="s">
        <v>46</v>
      </c>
      <c r="C25" s="40">
        <v>1659259</v>
      </c>
      <c r="D25" s="40"/>
      <c r="E25" s="40"/>
      <c r="F25" s="40">
        <f>SUM(C25:E25)</f>
        <v>1659259</v>
      </c>
    </row>
    <row r="26" spans="1:6">
      <c r="B26" t="s">
        <v>47</v>
      </c>
      <c r="C26" s="40">
        <v>3153833</v>
      </c>
      <c r="D26" s="40"/>
      <c r="E26" s="40"/>
      <c r="F26" s="40">
        <f>SUM(C26:E26)</f>
        <v>3153833</v>
      </c>
    </row>
    <row r="27" spans="1:6">
      <c r="B27" t="s">
        <v>48</v>
      </c>
      <c r="C27" s="40">
        <v>12876356</v>
      </c>
      <c r="D27" s="40"/>
      <c r="E27" s="40"/>
      <c r="F27" s="40">
        <f>SUM(C27:E27)</f>
        <v>12876356</v>
      </c>
    </row>
    <row r="28" spans="1:6">
      <c r="C28" s="40"/>
      <c r="D28" s="40"/>
      <c r="E28" s="40"/>
    </row>
    <row r="29" spans="1:6">
      <c r="A29" t="s">
        <v>49</v>
      </c>
      <c r="B29" t="s">
        <v>53</v>
      </c>
      <c r="C29" s="40">
        <v>4851311</v>
      </c>
      <c r="D29" s="40"/>
      <c r="E29" s="40"/>
      <c r="F29" s="40">
        <f>SUM(C29:E29)</f>
        <v>4851311</v>
      </c>
    </row>
    <row r="30" spans="1:6">
      <c r="C30" s="40"/>
      <c r="D30" s="40"/>
      <c r="E30" s="40"/>
    </row>
    <row r="31" spans="1:6">
      <c r="A31" t="s">
        <v>52</v>
      </c>
      <c r="B31" t="s">
        <v>51</v>
      </c>
      <c r="C31" s="40"/>
      <c r="D31" s="40"/>
      <c r="E31" s="40"/>
      <c r="F31" s="40">
        <f>SUM(C31:E31)</f>
        <v>0</v>
      </c>
    </row>
    <row r="32" spans="1:6">
      <c r="C32" s="40"/>
      <c r="D32" s="40"/>
      <c r="E32" s="40"/>
    </row>
    <row r="33" spans="1:6" ht="17.399999999999999">
      <c r="B33" s="41" t="s">
        <v>81</v>
      </c>
      <c r="C33" s="40">
        <f>SUM(C23:C32)</f>
        <v>25767575</v>
      </c>
      <c r="D33" s="40">
        <f>SUM(D23:D32)</f>
        <v>0</v>
      </c>
      <c r="E33" s="40">
        <f>SUM(E23:E32)</f>
        <v>0</v>
      </c>
      <c r="F33" s="40">
        <f>SUM(C33:E33)</f>
        <v>25767575</v>
      </c>
    </row>
    <row r="34" spans="1:6">
      <c r="C34" s="40"/>
      <c r="D34" s="40"/>
      <c r="E34" s="40"/>
      <c r="F34" s="40">
        <f>SUM(C33:E33)</f>
        <v>25767575</v>
      </c>
    </row>
    <row r="36" spans="1:6" ht="17.399999999999999">
      <c r="B36" s="41" t="s">
        <v>67</v>
      </c>
    </row>
    <row r="38" spans="1:6">
      <c r="A38" t="s">
        <v>44</v>
      </c>
      <c r="B38" t="s">
        <v>55</v>
      </c>
      <c r="C38" s="40">
        <v>262951.93</v>
      </c>
      <c r="D38" s="40">
        <v>9570.9599999999991</v>
      </c>
      <c r="E38" s="40">
        <v>20350.04</v>
      </c>
      <c r="F38" s="40">
        <f>SUM(C38:E38)</f>
        <v>292872.93</v>
      </c>
    </row>
    <row r="39" spans="1:6">
      <c r="C39" s="40"/>
      <c r="D39" s="40"/>
      <c r="E39" s="40"/>
    </row>
    <row r="40" spans="1:6">
      <c r="A40" t="s">
        <v>45</v>
      </c>
      <c r="B40" t="s">
        <v>46</v>
      </c>
      <c r="C40" s="40">
        <v>135212.34</v>
      </c>
      <c r="D40" s="40"/>
      <c r="E40" s="40"/>
      <c r="F40" s="40">
        <f>SUM(C40:E40)</f>
        <v>135212.34</v>
      </c>
    </row>
    <row r="41" spans="1:6">
      <c r="B41" t="s">
        <v>47</v>
      </c>
      <c r="C41" s="40">
        <v>257057.59</v>
      </c>
      <c r="D41" s="40">
        <v>45430.45</v>
      </c>
      <c r="E41" s="40">
        <v>86028.89</v>
      </c>
      <c r="F41" s="40">
        <f>SUM(C41:E41)</f>
        <v>388516.93</v>
      </c>
    </row>
    <row r="42" spans="1:6">
      <c r="B42" t="s">
        <v>48</v>
      </c>
      <c r="C42" s="40">
        <v>1049289.03</v>
      </c>
      <c r="D42" s="40"/>
      <c r="E42" s="40"/>
      <c r="F42" s="40">
        <f>SUM(C42:E42)</f>
        <v>1049289.03</v>
      </c>
    </row>
    <row r="43" spans="1:6">
      <c r="C43" s="40"/>
      <c r="D43" s="40"/>
      <c r="E43" s="40"/>
    </row>
    <row r="44" spans="1:6">
      <c r="A44" t="s">
        <v>49</v>
      </c>
      <c r="B44" t="s">
        <v>53</v>
      </c>
      <c r="C44" s="40">
        <v>395331.54</v>
      </c>
      <c r="D44" s="40">
        <v>14389.24</v>
      </c>
      <c r="E44" s="40">
        <v>30594.99</v>
      </c>
      <c r="F44" s="40">
        <f>SUM(C44:E44)</f>
        <v>440315.76999999996</v>
      </c>
    </row>
    <row r="45" spans="1:6">
      <c r="C45" s="40"/>
      <c r="D45" s="40"/>
      <c r="E45" s="40"/>
    </row>
    <row r="46" spans="1:6">
      <c r="C46" s="40"/>
      <c r="D46" s="40"/>
      <c r="E46" s="40"/>
      <c r="F46" s="40"/>
    </row>
    <row r="47" spans="1:6">
      <c r="C47" s="40"/>
      <c r="D47" s="40"/>
      <c r="E47" s="40"/>
    </row>
    <row r="48" spans="1:6" ht="17.399999999999999">
      <c r="B48" s="41" t="s">
        <v>82</v>
      </c>
      <c r="C48" s="40">
        <f>SUM(C38:C47)</f>
        <v>2099842.4300000002</v>
      </c>
      <c r="D48" s="40">
        <f>SUM(D38:D47)</f>
        <v>69390.649999999994</v>
      </c>
      <c r="E48" s="40">
        <f>SUM(E38:E47)</f>
        <v>136973.91999999998</v>
      </c>
      <c r="F48" s="40">
        <f>SUM(C48:E48)</f>
        <v>2306207</v>
      </c>
    </row>
    <row r="49" spans="1:6" ht="39.6" customHeight="1">
      <c r="C49" s="40"/>
      <c r="D49" s="40"/>
      <c r="E49" s="40"/>
      <c r="F49" s="40">
        <f>SUM(C48:E48)</f>
        <v>2306207</v>
      </c>
    </row>
    <row r="51" spans="1:6" ht="17.399999999999999">
      <c r="B51" s="41" t="s">
        <v>68</v>
      </c>
    </row>
    <row r="53" spans="1:6">
      <c r="A53" t="s">
        <v>44</v>
      </c>
      <c r="B53" t="s">
        <v>55</v>
      </c>
      <c r="C53" s="40">
        <v>6437310</v>
      </c>
      <c r="D53" s="40">
        <v>234306</v>
      </c>
      <c r="E53" s="40">
        <v>498188</v>
      </c>
      <c r="F53" s="40">
        <f>SUM(C53:E53)</f>
        <v>7169804</v>
      </c>
    </row>
    <row r="54" spans="1:6">
      <c r="C54" s="40"/>
      <c r="D54" s="40"/>
      <c r="E54" s="40"/>
    </row>
    <row r="55" spans="1:6">
      <c r="A55" t="s">
        <v>45</v>
      </c>
      <c r="B55" t="s">
        <v>46</v>
      </c>
      <c r="C55" s="40">
        <v>3310125</v>
      </c>
      <c r="D55" s="40"/>
      <c r="E55" s="40"/>
      <c r="F55" s="40">
        <f>SUM(C55:E55)</f>
        <v>3310125</v>
      </c>
    </row>
    <row r="56" spans="1:6">
      <c r="B56" t="s">
        <v>47</v>
      </c>
      <c r="C56" s="40">
        <v>6293011</v>
      </c>
      <c r="D56" s="40">
        <v>1112180</v>
      </c>
      <c r="E56" s="40">
        <v>2106068</v>
      </c>
      <c r="F56" s="40">
        <f>SUM(C56:E56)</f>
        <v>9511259</v>
      </c>
    </row>
    <row r="57" spans="1:6">
      <c r="B57" t="s">
        <v>48</v>
      </c>
      <c r="C57" s="40">
        <v>25687580</v>
      </c>
      <c r="D57" s="40"/>
      <c r="E57" s="40"/>
      <c r="F57" s="40">
        <f>SUM(C57:E57)</f>
        <v>25687580</v>
      </c>
    </row>
    <row r="58" spans="1:6">
      <c r="C58" s="40"/>
      <c r="D58" s="40"/>
      <c r="E58" s="40"/>
    </row>
    <row r="59" spans="1:6">
      <c r="A59" t="s">
        <v>49</v>
      </c>
      <c r="B59" t="s">
        <v>53</v>
      </c>
      <c r="C59" s="40">
        <v>9678087</v>
      </c>
      <c r="D59" s="40">
        <v>352262</v>
      </c>
      <c r="E59" s="40">
        <v>748994</v>
      </c>
      <c r="F59" s="40">
        <f>SUM(C59:E59)</f>
        <v>10779343</v>
      </c>
    </row>
    <row r="60" spans="1:6">
      <c r="C60" s="40"/>
      <c r="D60" s="40"/>
      <c r="E60" s="40"/>
    </row>
    <row r="61" spans="1:6">
      <c r="A61" t="s">
        <v>52</v>
      </c>
      <c r="B61" t="s">
        <v>51</v>
      </c>
      <c r="C61" s="40"/>
      <c r="D61" s="40">
        <v>1197071</v>
      </c>
      <c r="E61" s="40"/>
      <c r="F61" s="40">
        <f>SUM(C61:E61)</f>
        <v>1197071</v>
      </c>
    </row>
    <row r="62" spans="1:6">
      <c r="C62" s="40"/>
      <c r="D62" s="40"/>
      <c r="E62" s="40"/>
    </row>
    <row r="63" spans="1:6" ht="17.399999999999999">
      <c r="B63" s="41" t="s">
        <v>83</v>
      </c>
      <c r="C63" s="40">
        <f>SUM(C53:C62)</f>
        <v>51406113</v>
      </c>
      <c r="D63" s="40">
        <f>SUM(D53:D62)</f>
        <v>2895819</v>
      </c>
      <c r="E63" s="40">
        <f>SUM(E53:E62)</f>
        <v>3353250</v>
      </c>
      <c r="F63" s="40">
        <f>SUM(C63:E63)</f>
        <v>57655182</v>
      </c>
    </row>
    <row r="64" spans="1:6">
      <c r="C64" s="40"/>
      <c r="D64" s="40"/>
      <c r="E64" s="40"/>
      <c r="F64" s="40">
        <f>SUM(C63:E63)</f>
        <v>57655182</v>
      </c>
    </row>
    <row r="66" spans="1:6" ht="17.399999999999999">
      <c r="B66" s="41" t="s">
        <v>69</v>
      </c>
    </row>
    <row r="68" spans="1:6">
      <c r="A68" t="s">
        <v>44</v>
      </c>
      <c r="B68" t="s">
        <v>55</v>
      </c>
      <c r="C68" s="40">
        <f>+C8+C23+C38-C53</f>
        <v>3489767.9299999997</v>
      </c>
      <c r="D68" s="40">
        <f>+D8+D23+D38-D53</f>
        <v>9570.9599999999919</v>
      </c>
      <c r="E68" s="40">
        <f>+E8+E23+E38-E53</f>
        <v>20350.039999999979</v>
      </c>
      <c r="F68" s="40">
        <f>SUM(C68:E68)</f>
        <v>3519688.9299999997</v>
      </c>
    </row>
    <row r="69" spans="1:6">
      <c r="C69" s="40"/>
      <c r="D69" s="40"/>
      <c r="E69" s="40"/>
    </row>
    <row r="70" spans="1:6">
      <c r="A70" t="s">
        <v>45</v>
      </c>
      <c r="B70" t="s">
        <v>46</v>
      </c>
      <c r="C70" s="40">
        <f t="shared" ref="C70:E72" si="0">+C10+C25+C40-C55</f>
        <v>1794471.3399999999</v>
      </c>
      <c r="D70" s="40">
        <f t="shared" si="0"/>
        <v>0</v>
      </c>
      <c r="E70" s="40">
        <f t="shared" si="0"/>
        <v>0</v>
      </c>
      <c r="F70" s="40">
        <f>SUM(C70:E70)</f>
        <v>1794471.3399999999</v>
      </c>
    </row>
    <row r="71" spans="1:6">
      <c r="B71" t="s">
        <v>47</v>
      </c>
      <c r="C71" s="40">
        <f t="shared" si="0"/>
        <v>3410890.59</v>
      </c>
      <c r="D71" s="40">
        <f t="shared" si="0"/>
        <v>45430.449999999953</v>
      </c>
      <c r="E71" s="40">
        <f t="shared" si="0"/>
        <v>86028.89000000013</v>
      </c>
      <c r="F71" s="40">
        <f>SUM(C71:E71)</f>
        <v>3542349.93</v>
      </c>
    </row>
    <row r="72" spans="1:6">
      <c r="B72" t="s">
        <v>48</v>
      </c>
      <c r="C72" s="40">
        <f t="shared" si="0"/>
        <v>13925645.030000001</v>
      </c>
      <c r="D72" s="40">
        <f t="shared" si="0"/>
        <v>0</v>
      </c>
      <c r="E72" s="40">
        <f t="shared" si="0"/>
        <v>0</v>
      </c>
      <c r="F72" s="40">
        <f>SUM(C72:E72)</f>
        <v>13925645.030000001</v>
      </c>
    </row>
    <row r="73" spans="1:6">
      <c r="C73" s="40"/>
      <c r="D73" s="40"/>
      <c r="E73" s="40"/>
    </row>
    <row r="74" spans="1:6">
      <c r="A74" t="s">
        <v>49</v>
      </c>
      <c r="B74" t="s">
        <v>53</v>
      </c>
      <c r="C74" s="40">
        <f>+C14+C29+C44-C59</f>
        <v>5246642.5399999991</v>
      </c>
      <c r="D74" s="40">
        <f>+D14+D29+D44-D59</f>
        <v>14389.239999999991</v>
      </c>
      <c r="E74" s="40">
        <f>+E14+E29+E44-E59</f>
        <v>30594.989999999991</v>
      </c>
      <c r="F74" s="40">
        <f>SUM(C74:E74)</f>
        <v>5291626.7699999996</v>
      </c>
    </row>
    <row r="75" spans="1:6">
      <c r="C75" s="40"/>
      <c r="D75" s="40"/>
      <c r="E75" s="40"/>
    </row>
    <row r="76" spans="1:6">
      <c r="A76" t="s">
        <v>52</v>
      </c>
      <c r="B76" t="s">
        <v>51</v>
      </c>
      <c r="C76" s="40">
        <f>+C16+C31+C46-C61</f>
        <v>0</v>
      </c>
      <c r="D76" s="40">
        <f>+D16+D31+D46-D61</f>
        <v>0</v>
      </c>
      <c r="E76" s="40">
        <f>+E16+E31+E46-E61</f>
        <v>0</v>
      </c>
      <c r="F76" s="40">
        <f>SUM(C76:E76)</f>
        <v>0</v>
      </c>
    </row>
    <row r="77" spans="1:6">
      <c r="C77" s="40"/>
      <c r="D77" s="40"/>
      <c r="E77" s="40"/>
    </row>
    <row r="78" spans="1:6" ht="17.399999999999999">
      <c r="B78" s="41" t="s">
        <v>84</v>
      </c>
      <c r="C78" s="40">
        <f>SUM(C68:C77)</f>
        <v>27867417.43</v>
      </c>
      <c r="D78" s="40">
        <f>SUM(D68:D77)</f>
        <v>69390.649999999936</v>
      </c>
      <c r="E78" s="40">
        <f>SUM(E68:E77)</f>
        <v>136973.9200000001</v>
      </c>
      <c r="F78" s="40">
        <f>SUM(C78:E78)</f>
        <v>28073782</v>
      </c>
    </row>
    <row r="79" spans="1:6">
      <c r="C79" s="40"/>
      <c r="D79" s="40"/>
      <c r="E79" s="40"/>
      <c r="F79" s="40">
        <f>SUM(C78:E78)</f>
        <v>28073782</v>
      </c>
    </row>
    <row r="81" spans="1:1">
      <c r="A81" t="s">
        <v>71</v>
      </c>
    </row>
    <row r="82" spans="1:1">
      <c r="A82" t="s">
        <v>72</v>
      </c>
    </row>
    <row r="83" spans="1:1">
      <c r="A83" t="s">
        <v>73</v>
      </c>
    </row>
    <row r="84" spans="1:1">
      <c r="A84" t="s">
        <v>74</v>
      </c>
    </row>
    <row r="85" spans="1:1">
      <c r="A85" t="s">
        <v>75</v>
      </c>
    </row>
    <row r="86" spans="1:1">
      <c r="A86" t="s">
        <v>76</v>
      </c>
    </row>
    <row r="87" spans="1:1">
      <c r="A87" t="s">
        <v>77</v>
      </c>
    </row>
    <row r="88" spans="1:1">
      <c r="A88" t="s">
        <v>78</v>
      </c>
    </row>
  </sheetData>
  <phoneticPr fontId="4" type="noConversion"/>
  <pageMargins left="0.75" right="0.75" top="1" bottom="1" header="0.5" footer="0.5"/>
  <pageSetup scale="90" fitToHeight="2"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workbookViewId="0">
      <pane xSplit="2" ySplit="1" topLeftCell="C2" activePane="bottomRight" state="frozen"/>
      <selection pane="topRight" activeCell="C1" sqref="C1"/>
      <selection pane="bottomLeft" activeCell="A2" sqref="A2"/>
      <selection pane="bottomRight" activeCell="B13" sqref="B13"/>
    </sheetView>
  </sheetViews>
  <sheetFormatPr defaultRowHeight="13.8"/>
  <cols>
    <col min="1" max="1" width="11" customWidth="1"/>
    <col min="2" max="2" width="25.3984375" customWidth="1"/>
    <col min="3" max="3" width="13.09765625" bestFit="1" customWidth="1"/>
    <col min="4" max="4" width="12.8984375" customWidth="1"/>
    <col min="5" max="5" width="14.296875" customWidth="1"/>
    <col min="6" max="6" width="15.09765625" customWidth="1"/>
  </cols>
  <sheetData>
    <row r="1" spans="1:6">
      <c r="A1" t="s">
        <v>60</v>
      </c>
      <c r="C1" t="s">
        <v>35</v>
      </c>
      <c r="D1" t="s">
        <v>58</v>
      </c>
      <c r="E1" t="s">
        <v>58</v>
      </c>
      <c r="F1" t="s">
        <v>43</v>
      </c>
    </row>
    <row r="2" spans="1:6">
      <c r="C2" t="s">
        <v>56</v>
      </c>
      <c r="D2" t="s">
        <v>57</v>
      </c>
      <c r="E2" t="s">
        <v>59</v>
      </c>
    </row>
    <row r="4" spans="1:6">
      <c r="C4" s="40"/>
      <c r="D4" s="40"/>
      <c r="E4" s="40"/>
      <c r="F4" s="40"/>
    </row>
    <row r="5" spans="1:6" ht="17.399999999999999">
      <c r="B5" s="41" t="s">
        <v>70</v>
      </c>
      <c r="C5" s="40"/>
      <c r="D5" s="40"/>
      <c r="E5" s="40"/>
    </row>
    <row r="6" spans="1:6">
      <c r="A6" t="s">
        <v>44</v>
      </c>
      <c r="B6" t="s">
        <v>55</v>
      </c>
      <c r="C6" s="40">
        <v>6437310</v>
      </c>
      <c r="D6" s="40">
        <v>234306</v>
      </c>
      <c r="E6" s="40">
        <v>498188</v>
      </c>
      <c r="F6" s="40">
        <f>SUM(C6:E6)</f>
        <v>7169804</v>
      </c>
    </row>
    <row r="7" spans="1:6">
      <c r="C7" s="40"/>
      <c r="D7" s="40"/>
      <c r="E7" s="40"/>
    </row>
    <row r="8" spans="1:6">
      <c r="A8" t="s">
        <v>45</v>
      </c>
      <c r="B8" t="s">
        <v>46</v>
      </c>
      <c r="C8" s="40">
        <v>3310125</v>
      </c>
      <c r="D8" s="40"/>
      <c r="E8" s="40"/>
      <c r="F8" s="40">
        <f>SUM(C8:E8)</f>
        <v>3310125</v>
      </c>
    </row>
    <row r="9" spans="1:6">
      <c r="B9" t="s">
        <v>47</v>
      </c>
      <c r="C9" s="40">
        <v>6293011</v>
      </c>
      <c r="D9" s="40">
        <v>1112180</v>
      </c>
      <c r="E9" s="40">
        <v>2106068</v>
      </c>
      <c r="F9" s="40">
        <f>SUM(C9:E9)</f>
        <v>9511259</v>
      </c>
    </row>
    <row r="10" spans="1:6">
      <c r="B10" t="s">
        <v>48</v>
      </c>
      <c r="C10" s="40">
        <v>25687580</v>
      </c>
      <c r="D10" s="40"/>
      <c r="E10" s="40"/>
      <c r="F10" s="40">
        <f>SUM(C10:E10)</f>
        <v>25687580</v>
      </c>
    </row>
    <row r="11" spans="1:6">
      <c r="C11" s="40"/>
      <c r="D11" s="40"/>
      <c r="E11" s="40"/>
    </row>
    <row r="12" spans="1:6">
      <c r="A12" t="s">
        <v>49</v>
      </c>
      <c r="B12" t="s">
        <v>53</v>
      </c>
      <c r="C12" s="40">
        <f>9678087</f>
        <v>9678087</v>
      </c>
      <c r="D12" s="40">
        <v>352262</v>
      </c>
      <c r="E12" s="40">
        <v>748994</v>
      </c>
      <c r="F12" s="40">
        <f>SUM(C12:E12)</f>
        <v>10779343</v>
      </c>
    </row>
    <row r="13" spans="1:6">
      <c r="C13" s="40"/>
      <c r="D13" s="40"/>
      <c r="E13" s="40"/>
      <c r="F13" s="40"/>
    </row>
    <row r="14" spans="1:6">
      <c r="B14" t="s">
        <v>62</v>
      </c>
      <c r="C14" s="40">
        <f>SUM(C4:C13)</f>
        <v>51406113</v>
      </c>
      <c r="D14" s="40">
        <f>SUM(D4:D13)</f>
        <v>1698748</v>
      </c>
      <c r="E14" s="40">
        <f>SUM(E4:E13)</f>
        <v>3353250</v>
      </c>
      <c r="F14" s="40">
        <f>SUM(C14:E14)</f>
        <v>56458111</v>
      </c>
    </row>
    <row r="15" spans="1:6">
      <c r="C15" s="40"/>
      <c r="D15" s="40"/>
      <c r="E15" s="40"/>
    </row>
    <row r="16" spans="1:6">
      <c r="A16" t="s">
        <v>52</v>
      </c>
      <c r="B16" t="s">
        <v>51</v>
      </c>
      <c r="C16" s="40"/>
      <c r="D16" s="40">
        <v>1197071</v>
      </c>
      <c r="E16" s="40"/>
      <c r="F16" s="40">
        <f>SUM(C16:E16)</f>
        <v>1197071</v>
      </c>
    </row>
    <row r="17" spans="1:7">
      <c r="C17" s="40"/>
      <c r="D17" s="40"/>
      <c r="E17" s="40"/>
    </row>
    <row r="18" spans="1:7">
      <c r="B18" t="s">
        <v>43</v>
      </c>
      <c r="C18" s="40">
        <f>+C14</f>
        <v>51406113</v>
      </c>
      <c r="D18" s="40">
        <f>+D14+D16</f>
        <v>2895819</v>
      </c>
      <c r="E18" s="40">
        <f>+E14</f>
        <v>3353250</v>
      </c>
      <c r="F18" s="40">
        <f>SUM(C18:E18)</f>
        <v>57655182</v>
      </c>
    </row>
    <row r="19" spans="1:7">
      <c r="C19" s="40"/>
      <c r="D19" s="40"/>
      <c r="E19" s="40"/>
      <c r="F19" s="40">
        <f>SUM(C18:E18)</f>
        <v>57655182</v>
      </c>
    </row>
    <row r="20" spans="1:7">
      <c r="C20" s="40"/>
      <c r="D20" s="40"/>
      <c r="E20" s="40"/>
    </row>
    <row r="21" spans="1:7" ht="17.399999999999999">
      <c r="B21" s="41" t="s">
        <v>79</v>
      </c>
      <c r="C21" s="40"/>
      <c r="D21" s="40"/>
      <c r="E21" s="40"/>
      <c r="F21" s="40">
        <v>2306207</v>
      </c>
      <c r="G21" t="s">
        <v>61</v>
      </c>
    </row>
    <row r="22" spans="1:7">
      <c r="A22" t="s">
        <v>44</v>
      </c>
      <c r="B22" t="s">
        <v>55</v>
      </c>
      <c r="C22" s="40">
        <f>ROUND(IF(C$14&lt;&gt;0,+C$32/C$14*C6,0),2)</f>
        <v>262951.93</v>
      </c>
      <c r="D22" s="40">
        <f>ROUND(IF(D$14&lt;&gt;0,+D$32/D$14*D6,0),2)</f>
        <v>9570.9599999999991</v>
      </c>
      <c r="E22" s="40">
        <f>ROUND(IF(E$14&lt;&gt;0,+E$32/E$14*E6,0),2)</f>
        <v>20350.04</v>
      </c>
      <c r="F22" s="40">
        <f>SUM(C22:E22)</f>
        <v>292872.93</v>
      </c>
    </row>
    <row r="23" spans="1:7">
      <c r="C23" s="40"/>
      <c r="D23" s="40"/>
      <c r="E23" s="40"/>
    </row>
    <row r="24" spans="1:7">
      <c r="A24" t="s">
        <v>45</v>
      </c>
      <c r="B24" t="s">
        <v>46</v>
      </c>
      <c r="C24" s="40">
        <f t="shared" ref="C24:E26" si="0">ROUND(IF(C$14&lt;&gt;0,+C$32/C$14*C8,0),2)</f>
        <v>135212.34</v>
      </c>
      <c r="D24" s="40">
        <f t="shared" si="0"/>
        <v>0</v>
      </c>
      <c r="E24" s="40">
        <f t="shared" si="0"/>
        <v>0</v>
      </c>
      <c r="F24" s="40">
        <f>SUM(C24:E24)</f>
        <v>135212.34</v>
      </c>
    </row>
    <row r="25" spans="1:7">
      <c r="B25" t="s">
        <v>47</v>
      </c>
      <c r="C25" s="40">
        <f t="shared" si="0"/>
        <v>257057.59</v>
      </c>
      <c r="D25" s="40">
        <f t="shared" si="0"/>
        <v>45430.45</v>
      </c>
      <c r="E25" s="40">
        <f t="shared" si="0"/>
        <v>86028.89</v>
      </c>
      <c r="F25" s="40">
        <f>SUM(C25:E25)</f>
        <v>388516.93</v>
      </c>
    </row>
    <row r="26" spans="1:7">
      <c r="B26" t="s">
        <v>48</v>
      </c>
      <c r="C26" s="40">
        <f t="shared" si="0"/>
        <v>1049289.03</v>
      </c>
      <c r="D26" s="40">
        <f t="shared" si="0"/>
        <v>0</v>
      </c>
      <c r="E26" s="40">
        <f t="shared" si="0"/>
        <v>0</v>
      </c>
      <c r="F26" s="40">
        <f>SUM(C26:E26)</f>
        <v>1049289.03</v>
      </c>
    </row>
    <row r="27" spans="1:7">
      <c r="C27" s="40"/>
      <c r="D27" s="40"/>
      <c r="E27" s="40"/>
    </row>
    <row r="28" spans="1:7">
      <c r="A28" t="s">
        <v>49</v>
      </c>
      <c r="B28" t="s">
        <v>53</v>
      </c>
      <c r="C28" s="40">
        <f>ROUND(IF(C$14&lt;&gt;0,+C$32/C$14*C12,0),2)</f>
        <v>395331.54</v>
      </c>
      <c r="D28" s="40">
        <f>ROUND(IF(D$14&lt;&gt;0,+D$32/D$14*D12,0),2)</f>
        <v>14389.24</v>
      </c>
      <c r="E28" s="40">
        <f>ROUND(IF(E$14&lt;&gt;0,+E$32/E$14*E12,0),2)</f>
        <v>30594.99</v>
      </c>
      <c r="F28" s="40">
        <f>SUM(C28:E28)</f>
        <v>440315.76999999996</v>
      </c>
    </row>
    <row r="29" spans="1:7">
      <c r="C29" s="40"/>
      <c r="D29" s="40"/>
      <c r="E29" s="40"/>
    </row>
    <row r="30" spans="1:7">
      <c r="B30" t="s">
        <v>43</v>
      </c>
      <c r="C30" s="40">
        <f>SUM(C22:C29)</f>
        <v>2099842.4300000002</v>
      </c>
      <c r="D30" s="40">
        <f>SUM(D22:D29)</f>
        <v>69390.649999999994</v>
      </c>
      <c r="E30" s="40">
        <f>SUM(E22:E29)</f>
        <v>136973.91999999998</v>
      </c>
      <c r="F30" s="40">
        <f>SUM(C30:E30)</f>
        <v>2306207</v>
      </c>
    </row>
    <row r="31" spans="1:7">
      <c r="C31" s="40"/>
      <c r="D31" s="40"/>
      <c r="E31" s="40"/>
      <c r="F31" s="40">
        <f>SUM(C30:E30)</f>
        <v>2306207</v>
      </c>
    </row>
    <row r="32" spans="1:7">
      <c r="B32" t="s">
        <v>63</v>
      </c>
      <c r="C32" s="40">
        <f>+$F$21/$F$14*C$14</f>
        <v>2099842.4414764959</v>
      </c>
      <c r="D32" s="40">
        <f>+$F$21/$F$14*D$14</f>
        <v>69390.641299281167</v>
      </c>
      <c r="E32" s="40">
        <f>+$F$21/$F$14*E$14</f>
        <v>136973.91722422311</v>
      </c>
      <c r="F32" s="40">
        <f>SUM(C32:E32)</f>
        <v>2306207.0000000005</v>
      </c>
    </row>
    <row r="33" spans="3:5">
      <c r="C33" s="40"/>
      <c r="D33" s="40"/>
      <c r="E33" s="40"/>
    </row>
    <row r="34" spans="3:5">
      <c r="C34" s="40"/>
      <c r="D34" s="40"/>
      <c r="E34" s="40"/>
    </row>
    <row r="35" spans="3:5">
      <c r="C35" s="40"/>
      <c r="D35" s="40"/>
      <c r="E35" s="40"/>
    </row>
    <row r="36" spans="3:5">
      <c r="C36" s="40"/>
      <c r="D36" s="40"/>
      <c r="E36" s="40"/>
    </row>
    <row r="37" spans="3:5">
      <c r="C37" s="40"/>
      <c r="D37" s="40"/>
      <c r="E37" s="40"/>
    </row>
    <row r="38" spans="3:5">
      <c r="C38" s="40"/>
      <c r="D38" s="40"/>
      <c r="E38" s="40"/>
    </row>
    <row r="39" spans="3:5">
      <c r="C39" s="40"/>
      <c r="D39" s="40"/>
      <c r="E39" s="40"/>
    </row>
    <row r="40" spans="3:5">
      <c r="C40" s="40"/>
      <c r="D40" s="40"/>
      <c r="E40" s="40"/>
    </row>
    <row r="41" spans="3:5">
      <c r="C41" s="40"/>
      <c r="D41" s="40"/>
      <c r="E41" s="40"/>
    </row>
    <row r="42" spans="3:5">
      <c r="C42" s="40"/>
      <c r="D42" s="40"/>
      <c r="E42" s="40"/>
    </row>
    <row r="43" spans="3:5">
      <c r="C43" s="40"/>
      <c r="D43" s="40"/>
      <c r="E43" s="40"/>
    </row>
    <row r="44" spans="3:5">
      <c r="C44" s="40"/>
      <c r="D44" s="40"/>
      <c r="E44" s="40"/>
    </row>
    <row r="45" spans="3:5">
      <c r="C45" s="40"/>
      <c r="D45" s="40"/>
      <c r="E45" s="40"/>
    </row>
    <row r="46" spans="3:5">
      <c r="C46" s="40"/>
      <c r="D46" s="40"/>
      <c r="E46" s="40"/>
    </row>
    <row r="47" spans="3:5">
      <c r="C47" s="40"/>
      <c r="D47" s="40"/>
      <c r="E47" s="40"/>
    </row>
    <row r="48" spans="3:5">
      <c r="C48" s="40"/>
      <c r="D48" s="40"/>
      <c r="E48" s="40"/>
    </row>
    <row r="49" spans="3:5">
      <c r="C49" s="40"/>
      <c r="D49" s="40"/>
      <c r="E49" s="40"/>
    </row>
    <row r="50" spans="3:5">
      <c r="C50" s="40"/>
      <c r="D50" s="40"/>
      <c r="E50" s="40"/>
    </row>
    <row r="51" spans="3:5">
      <c r="C51" s="40"/>
      <c r="D51" s="40"/>
      <c r="E51" s="40"/>
    </row>
    <row r="52" spans="3:5">
      <c r="C52" s="40"/>
      <c r="D52" s="40"/>
      <c r="E52" s="40"/>
    </row>
    <row r="53" spans="3:5">
      <c r="C53" s="40"/>
      <c r="D53" s="40"/>
      <c r="E53" s="40"/>
    </row>
  </sheetData>
  <phoneticPr fontId="4" type="noConversion"/>
  <pageMargins left="0.75" right="0.75" top="1" bottom="1" header="0.5" footer="0.5"/>
  <pageSetup scale="81"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workbookViewId="0">
      <selection activeCell="A7" sqref="A7:IV18"/>
    </sheetView>
  </sheetViews>
  <sheetFormatPr defaultRowHeight="13.8"/>
  <cols>
    <col min="1" max="1" width="7.69921875" customWidth="1"/>
    <col min="2" max="2" width="24" customWidth="1"/>
    <col min="3" max="3" width="10.5" bestFit="1" customWidth="1"/>
    <col min="4" max="4" width="9.5" bestFit="1" customWidth="1"/>
    <col min="5" max="5" width="3.5" customWidth="1"/>
    <col min="6" max="6" width="10.5" bestFit="1" customWidth="1"/>
    <col min="7" max="7" width="9.5" bestFit="1" customWidth="1"/>
    <col min="8" max="8" width="3.8984375" customWidth="1"/>
    <col min="9" max="9" width="10.5" bestFit="1" customWidth="1"/>
    <col min="10" max="10" width="9.5" bestFit="1" customWidth="1"/>
    <col min="11" max="11" width="5.09765625" customWidth="1"/>
    <col min="12" max="12" width="9.5" bestFit="1" customWidth="1"/>
    <col min="13" max="13" width="5.19921875" customWidth="1"/>
    <col min="14" max="14" width="12.19921875" customWidth="1"/>
  </cols>
  <sheetData>
    <row r="1" spans="1:14">
      <c r="C1" t="s">
        <v>35</v>
      </c>
      <c r="D1" t="s">
        <v>37</v>
      </c>
      <c r="F1" t="s">
        <v>35</v>
      </c>
      <c r="G1" t="s">
        <v>37</v>
      </c>
      <c r="I1" t="s">
        <v>35</v>
      </c>
      <c r="J1" t="s">
        <v>37</v>
      </c>
      <c r="L1" t="s">
        <v>37</v>
      </c>
      <c r="N1" t="s">
        <v>43</v>
      </c>
    </row>
    <row r="2" spans="1:14">
      <c r="C2" s="38" t="s">
        <v>36</v>
      </c>
      <c r="D2" s="38" t="s">
        <v>36</v>
      </c>
      <c r="F2" s="38" t="s">
        <v>40</v>
      </c>
      <c r="G2" s="38" t="s">
        <v>40</v>
      </c>
      <c r="I2" s="38" t="s">
        <v>42</v>
      </c>
      <c r="J2" s="38" t="s">
        <v>42</v>
      </c>
      <c r="L2" s="38" t="s">
        <v>54</v>
      </c>
    </row>
    <row r="3" spans="1:14">
      <c r="C3" t="s">
        <v>38</v>
      </c>
      <c r="D3" t="s">
        <v>39</v>
      </c>
      <c r="F3" t="s">
        <v>38</v>
      </c>
      <c r="G3" t="s">
        <v>41</v>
      </c>
      <c r="I3" t="s">
        <v>38</v>
      </c>
      <c r="J3" t="s">
        <v>41</v>
      </c>
      <c r="L3" t="s">
        <v>41</v>
      </c>
    </row>
    <row r="5" spans="1:14">
      <c r="A5" t="s">
        <v>44</v>
      </c>
      <c r="B5" t="s">
        <v>55</v>
      </c>
      <c r="C5" s="39">
        <v>6437310</v>
      </c>
      <c r="D5" s="39">
        <v>234306</v>
      </c>
      <c r="E5" s="39"/>
      <c r="F5" s="39">
        <v>3226816</v>
      </c>
      <c r="G5" s="39">
        <v>498188</v>
      </c>
      <c r="H5" s="39"/>
      <c r="I5" s="39">
        <v>3226816</v>
      </c>
      <c r="J5" s="39">
        <v>443424</v>
      </c>
      <c r="K5" s="39"/>
      <c r="L5" s="39">
        <v>923598</v>
      </c>
      <c r="M5" s="39"/>
      <c r="N5" s="39">
        <f>+L5+J5+I5+G5+F5+D5+C5</f>
        <v>14990458</v>
      </c>
    </row>
    <row r="6" spans="1:14">
      <c r="C6" s="39"/>
      <c r="D6" s="39"/>
      <c r="E6" s="39"/>
      <c r="F6" s="39"/>
      <c r="G6" s="39"/>
      <c r="H6" s="39"/>
      <c r="I6" s="39"/>
      <c r="J6" s="39"/>
      <c r="K6" s="39"/>
      <c r="L6" s="39"/>
      <c r="M6" s="39"/>
      <c r="N6" s="39"/>
    </row>
    <row r="7" spans="1:14" hidden="1">
      <c r="A7" t="s">
        <v>45</v>
      </c>
      <c r="B7" t="s">
        <v>46</v>
      </c>
      <c r="C7" s="39">
        <v>3310125</v>
      </c>
      <c r="D7" s="39"/>
      <c r="E7" s="39"/>
      <c r="F7" s="39">
        <v>1659259</v>
      </c>
      <c r="G7" s="39"/>
      <c r="H7" s="39"/>
      <c r="I7" s="39">
        <v>1659259</v>
      </c>
      <c r="J7" s="39"/>
      <c r="K7" s="39"/>
      <c r="L7" s="39"/>
      <c r="M7" s="39"/>
      <c r="N7" s="39">
        <f>+L7+J7+I7+G7+F7+D7+C7</f>
        <v>6628643</v>
      </c>
    </row>
    <row r="8" spans="1:14" hidden="1">
      <c r="B8" t="s">
        <v>47</v>
      </c>
      <c r="C8" s="39">
        <v>6293011</v>
      </c>
      <c r="D8" s="39">
        <v>1112180</v>
      </c>
      <c r="E8" s="39"/>
      <c r="F8" s="39">
        <v>3153833</v>
      </c>
      <c r="G8" s="39">
        <v>2106068</v>
      </c>
      <c r="H8" s="39"/>
      <c r="I8" s="39">
        <v>3153833</v>
      </c>
      <c r="J8" s="39">
        <v>2395491</v>
      </c>
      <c r="K8" s="39"/>
      <c r="L8" s="39">
        <v>4698980</v>
      </c>
      <c r="M8" s="39"/>
      <c r="N8" s="39">
        <f>+L8+J8+I8+G8+F8+D8+C8</f>
        <v>22913396</v>
      </c>
    </row>
    <row r="9" spans="1:14" hidden="1">
      <c r="B9" t="s">
        <v>48</v>
      </c>
      <c r="C9" s="39">
        <v>25687580</v>
      </c>
      <c r="D9" s="39"/>
      <c r="E9" s="39"/>
      <c r="F9" s="39">
        <v>12876356</v>
      </c>
      <c r="G9" s="39"/>
      <c r="H9" s="39"/>
      <c r="I9" s="39">
        <v>12876355</v>
      </c>
      <c r="J9" s="39"/>
      <c r="K9" s="39"/>
      <c r="L9" s="39"/>
      <c r="M9" s="39"/>
      <c r="N9" s="39">
        <f>+L9+J9+I9+G9+F9+D9+C9</f>
        <v>51440291</v>
      </c>
    </row>
    <row r="10" spans="1:14" hidden="1">
      <c r="C10" s="39"/>
      <c r="D10" s="39"/>
      <c r="E10" s="39"/>
      <c r="F10" s="39"/>
      <c r="G10" s="39"/>
      <c r="H10" s="39"/>
      <c r="I10" s="39"/>
      <c r="J10" s="39"/>
      <c r="K10" s="39"/>
      <c r="L10" s="39"/>
      <c r="M10" s="39"/>
      <c r="N10" s="39"/>
    </row>
    <row r="11" spans="1:14" hidden="1">
      <c r="B11" t="s">
        <v>50</v>
      </c>
      <c r="C11" s="39">
        <f>SUM(C7:C10)</f>
        <v>35290716</v>
      </c>
      <c r="D11" s="39">
        <f t="shared" ref="D11:N11" si="0">SUM(D7:D10)</f>
        <v>1112180</v>
      </c>
      <c r="E11" s="39"/>
      <c r="F11" s="39">
        <f t="shared" si="0"/>
        <v>17689448</v>
      </c>
      <c r="G11" s="39">
        <f t="shared" si="0"/>
        <v>2106068</v>
      </c>
      <c r="H11" s="39"/>
      <c r="I11" s="39">
        <f t="shared" si="0"/>
        <v>17689447</v>
      </c>
      <c r="J11" s="39">
        <f t="shared" si="0"/>
        <v>2395491</v>
      </c>
      <c r="K11" s="39"/>
      <c r="L11" s="39">
        <f t="shared" si="0"/>
        <v>4698980</v>
      </c>
      <c r="M11" s="39"/>
      <c r="N11" s="39">
        <f t="shared" si="0"/>
        <v>80982330</v>
      </c>
    </row>
    <row r="12" spans="1:14" hidden="1">
      <c r="C12" s="39"/>
      <c r="D12" s="39"/>
      <c r="E12" s="39"/>
      <c r="F12" s="39"/>
      <c r="G12" s="39"/>
      <c r="H12" s="39"/>
      <c r="I12" s="39"/>
      <c r="J12" s="39"/>
      <c r="K12" s="39"/>
      <c r="L12" s="39"/>
      <c r="M12" s="39"/>
      <c r="N12" s="39"/>
    </row>
    <row r="13" spans="1:14" hidden="1">
      <c r="C13" s="39"/>
      <c r="D13" s="39"/>
      <c r="E13" s="39"/>
      <c r="F13" s="39"/>
      <c r="G13" s="39"/>
      <c r="H13" s="39"/>
      <c r="I13" s="39"/>
      <c r="J13" s="39"/>
      <c r="K13" s="39"/>
      <c r="L13" s="39"/>
      <c r="M13" s="39"/>
      <c r="N13" s="39"/>
    </row>
    <row r="14" spans="1:14" hidden="1">
      <c r="A14" t="s">
        <v>49</v>
      </c>
      <c r="B14" t="s">
        <v>53</v>
      </c>
      <c r="C14" s="39">
        <v>9678087</v>
      </c>
      <c r="D14" s="39">
        <v>352262</v>
      </c>
      <c r="E14" s="39"/>
      <c r="F14" s="39">
        <v>4851311</v>
      </c>
      <c r="G14" s="39">
        <v>748994</v>
      </c>
      <c r="H14" s="39"/>
      <c r="I14" s="39">
        <v>4851312</v>
      </c>
      <c r="J14" s="39">
        <v>666660</v>
      </c>
      <c r="K14" s="39"/>
      <c r="L14" s="39">
        <v>1388572</v>
      </c>
      <c r="M14" s="39"/>
      <c r="N14" s="39">
        <f>+L14+J14+I14+G14+F14+D14+C14</f>
        <v>22537198</v>
      </c>
    </row>
    <row r="15" spans="1:14" hidden="1">
      <c r="C15" s="39"/>
      <c r="D15" s="39"/>
      <c r="E15" s="39"/>
      <c r="F15" s="39"/>
      <c r="G15" s="39"/>
      <c r="H15" s="39"/>
      <c r="I15" s="39"/>
      <c r="J15" s="39"/>
      <c r="K15" s="39"/>
      <c r="L15" s="39"/>
      <c r="M15" s="39"/>
      <c r="N15" s="39"/>
    </row>
    <row r="16" spans="1:14" hidden="1">
      <c r="A16" t="s">
        <v>52</v>
      </c>
      <c r="B16" t="s">
        <v>51</v>
      </c>
      <c r="C16" s="39"/>
      <c r="D16" s="39">
        <v>1197071</v>
      </c>
      <c r="E16" s="39"/>
      <c r="F16" s="39"/>
      <c r="G16" s="39"/>
      <c r="H16" s="39"/>
      <c r="I16" s="39"/>
      <c r="J16" s="39"/>
      <c r="K16" s="39"/>
      <c r="L16" s="39"/>
      <c r="M16" s="39"/>
      <c r="N16" s="39">
        <f>+L16+J16+I16+G16+F16+D16+C16</f>
        <v>1197071</v>
      </c>
    </row>
    <row r="17" spans="2:14" hidden="1">
      <c r="C17" s="39"/>
      <c r="D17" s="39"/>
      <c r="E17" s="39"/>
      <c r="F17" s="39"/>
      <c r="G17" s="39"/>
      <c r="H17" s="39"/>
      <c r="I17" s="39"/>
      <c r="J17" s="39"/>
      <c r="K17" s="39"/>
      <c r="L17" s="39"/>
      <c r="M17" s="39"/>
      <c r="N17" s="39"/>
    </row>
    <row r="18" spans="2:14" hidden="1">
      <c r="B18" t="s">
        <v>43</v>
      </c>
      <c r="C18" s="39">
        <f>+C16+C14+C11+C5</f>
        <v>51406113</v>
      </c>
      <c r="D18" s="39">
        <f>+D16+D14+D11+D5</f>
        <v>2895819</v>
      </c>
      <c r="E18" s="39"/>
      <c r="F18" s="39">
        <f>+F16+F14+F11+F5</f>
        <v>25767575</v>
      </c>
      <c r="G18" s="39">
        <f>+G16+G14+G11+G5</f>
        <v>3353250</v>
      </c>
      <c r="H18" s="39"/>
      <c r="I18" s="39">
        <f>+I16+I14+I11+I5</f>
        <v>25767575</v>
      </c>
      <c r="J18" s="39">
        <f>+J16+J14+J11+J5</f>
        <v>3505575</v>
      </c>
      <c r="K18" s="39"/>
      <c r="L18" s="39">
        <f>+L16+L14+L11+L5</f>
        <v>7011150</v>
      </c>
      <c r="M18" s="39"/>
      <c r="N18" s="39">
        <f>+N16+N14+N11+N5</f>
        <v>119707057</v>
      </c>
    </row>
  </sheetData>
  <phoneticPr fontId="4" type="noConversion"/>
  <pageMargins left="0.75" right="0.75" top="1" bottom="1" header="0.5" footer="0.5"/>
  <pageSetup scale="85"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workbookViewId="0">
      <selection activeCell="C11" sqref="C11"/>
    </sheetView>
  </sheetViews>
  <sheetFormatPr defaultRowHeight="13.8"/>
  <cols>
    <col min="1" max="1" width="10.8984375" customWidth="1"/>
    <col min="3" max="3" width="15.09765625" customWidth="1"/>
    <col min="4" max="4" width="13" customWidth="1"/>
    <col min="5" max="5" width="12.296875" customWidth="1"/>
    <col min="6" max="6" width="64" customWidth="1"/>
    <col min="7" max="7" width="15.3984375" style="9" customWidth="1"/>
    <col min="8" max="8" width="15.69921875" style="9" customWidth="1"/>
    <col min="9" max="9" width="3.296875" style="9" customWidth="1"/>
    <col min="10" max="10" width="11.3984375" customWidth="1"/>
    <col min="12" max="12" width="11.09765625" bestFit="1" customWidth="1"/>
    <col min="13" max="13" width="13.8984375" bestFit="1" customWidth="1"/>
    <col min="14" max="14" width="11.8984375" bestFit="1" customWidth="1"/>
  </cols>
  <sheetData>
    <row r="1" spans="1:14" ht="24.75" customHeight="1" thickBot="1">
      <c r="A1" s="59" t="s">
        <v>0</v>
      </c>
      <c r="B1" s="60"/>
      <c r="C1" s="60"/>
      <c r="D1" s="60"/>
      <c r="E1" s="60"/>
      <c r="F1" s="60"/>
      <c r="G1" s="60"/>
      <c r="H1" s="60"/>
      <c r="I1" s="60"/>
      <c r="J1" s="60"/>
      <c r="K1" s="60"/>
      <c r="L1" s="4"/>
    </row>
    <row r="2" spans="1:14">
      <c r="A2" s="61" t="s">
        <v>1</v>
      </c>
      <c r="B2" s="61"/>
      <c r="C2" s="61"/>
      <c r="D2" s="61" t="s">
        <v>2</v>
      </c>
      <c r="E2" s="61"/>
      <c r="F2" s="28" t="s">
        <v>30</v>
      </c>
      <c r="G2" s="6" t="s">
        <v>27</v>
      </c>
      <c r="H2" s="6" t="s">
        <v>28</v>
      </c>
      <c r="I2" s="6"/>
      <c r="J2" s="57" t="s">
        <v>3</v>
      </c>
      <c r="K2" s="57"/>
      <c r="L2" s="2"/>
    </row>
    <row r="3" spans="1:14" ht="170.25" customHeight="1">
      <c r="A3" s="52" t="s">
        <v>5</v>
      </c>
      <c r="B3" s="53"/>
      <c r="C3" s="54"/>
      <c r="D3" s="55" t="s">
        <v>6</v>
      </c>
      <c r="E3" s="56"/>
      <c r="F3" s="33" t="s">
        <v>7</v>
      </c>
      <c r="G3" s="7">
        <v>6437310</v>
      </c>
      <c r="H3" s="10">
        <v>6453631</v>
      </c>
      <c r="I3" s="7"/>
      <c r="J3" s="62">
        <v>12890942</v>
      </c>
      <c r="K3" s="63"/>
      <c r="L3" s="9"/>
      <c r="M3" s="9"/>
      <c r="N3" s="9"/>
    </row>
    <row r="4" spans="1:14" ht="213" hidden="1" customHeight="1">
      <c r="A4" s="49" t="s">
        <v>8</v>
      </c>
      <c r="B4" s="50"/>
      <c r="C4" s="51"/>
      <c r="D4" s="45" t="s">
        <v>9</v>
      </c>
      <c r="E4" s="46"/>
      <c r="F4" s="31" t="s">
        <v>11</v>
      </c>
      <c r="G4" s="8">
        <v>3310125</v>
      </c>
      <c r="H4" s="11">
        <v>3318518</v>
      </c>
      <c r="I4" s="36"/>
      <c r="J4" s="64">
        <v>6628643</v>
      </c>
      <c r="K4" s="65"/>
      <c r="M4" s="1"/>
      <c r="N4" s="1"/>
    </row>
    <row r="5" spans="1:14" ht="112.5" hidden="1" customHeight="1">
      <c r="A5" s="49" t="s">
        <v>13</v>
      </c>
      <c r="B5" s="50"/>
      <c r="C5" s="51"/>
      <c r="D5" s="58" t="s">
        <v>9</v>
      </c>
      <c r="E5" s="58"/>
      <c r="F5" s="32" t="s">
        <v>22</v>
      </c>
      <c r="G5" s="8">
        <f>6293011</f>
        <v>6293011</v>
      </c>
      <c r="H5" s="11">
        <v>6307666</v>
      </c>
      <c r="I5" s="36"/>
      <c r="J5" s="64">
        <f>SUM(G5:H5)</f>
        <v>12600677</v>
      </c>
      <c r="K5" s="65"/>
      <c r="M5" s="5"/>
      <c r="N5" s="1"/>
    </row>
    <row r="6" spans="1:14" ht="172.5" hidden="1" customHeight="1">
      <c r="A6" s="49" t="s">
        <v>12</v>
      </c>
      <c r="B6" s="50"/>
      <c r="C6" s="51"/>
      <c r="D6" s="45" t="s">
        <v>9</v>
      </c>
      <c r="E6" s="46"/>
      <c r="F6" s="27" t="s">
        <v>14</v>
      </c>
      <c r="G6" s="8">
        <v>25687580</v>
      </c>
      <c r="H6" s="11">
        <v>25752711</v>
      </c>
      <c r="I6" s="36"/>
      <c r="J6" s="64">
        <v>51440291</v>
      </c>
      <c r="K6" s="65"/>
    </row>
    <row r="7" spans="1:14" ht="216" hidden="1" customHeight="1">
      <c r="A7" s="42" t="s">
        <v>15</v>
      </c>
      <c r="B7" s="43"/>
      <c r="C7" s="44"/>
      <c r="D7" s="47" t="s">
        <v>10</v>
      </c>
      <c r="E7" s="48"/>
      <c r="F7" s="30" t="s">
        <v>16</v>
      </c>
      <c r="G7" s="34">
        <v>9678087</v>
      </c>
      <c r="H7" s="12">
        <v>9702623</v>
      </c>
      <c r="I7" s="37"/>
      <c r="J7" s="68">
        <v>19380708</v>
      </c>
      <c r="K7" s="69"/>
      <c r="L7" s="2"/>
    </row>
    <row r="8" spans="1:14" ht="15" hidden="1" customHeight="1">
      <c r="F8" s="3"/>
      <c r="G8" s="35"/>
      <c r="J8" s="70">
        <f>SUM(J3:K7)</f>
        <v>102941261</v>
      </c>
      <c r="K8" s="70"/>
    </row>
    <row r="9" spans="1:14" hidden="1">
      <c r="A9" t="s">
        <v>34</v>
      </c>
      <c r="G9" s="9">
        <f>SUM(G3:G7)</f>
        <v>51406113</v>
      </c>
      <c r="H9" s="9">
        <f>SUM(H3:H7)</f>
        <v>51535149</v>
      </c>
      <c r="J9" s="66">
        <f>SUM(G9:H9)</f>
        <v>102941262</v>
      </c>
      <c r="K9" s="67"/>
    </row>
    <row r="11" spans="1:14" ht="166.5" customHeight="1"/>
    <row r="12" spans="1:14" ht="111.75" customHeight="1"/>
    <row r="13" spans="1:14" ht="273.75" customHeight="1"/>
    <row r="14" spans="1:14">
      <c r="D14" s="3"/>
      <c r="E14" s="3"/>
    </row>
  </sheetData>
  <mergeCells count="21">
    <mergeCell ref="J9:K9"/>
    <mergeCell ref="J5:K5"/>
    <mergeCell ref="J6:K6"/>
    <mergeCell ref="J7:K7"/>
    <mergeCell ref="J8:K8"/>
    <mergeCell ref="J2:K2"/>
    <mergeCell ref="A5:C5"/>
    <mergeCell ref="D5:E5"/>
    <mergeCell ref="A1:K1"/>
    <mergeCell ref="A2:C2"/>
    <mergeCell ref="D2:E2"/>
    <mergeCell ref="D4:E4"/>
    <mergeCell ref="J3:K3"/>
    <mergeCell ref="J4:K4"/>
    <mergeCell ref="A7:C7"/>
    <mergeCell ref="D6:E6"/>
    <mergeCell ref="D7:E7"/>
    <mergeCell ref="A6:C6"/>
    <mergeCell ref="A3:C3"/>
    <mergeCell ref="D3:E3"/>
    <mergeCell ref="A4:C4"/>
  </mergeCells>
  <phoneticPr fontId="4" type="noConversion"/>
  <pageMargins left="0.7" right="0.7" top="0.75" bottom="0.75" header="0.3" footer="0.3"/>
  <pageSetup paperSize="3"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workbookViewId="0">
      <selection activeCell="D3" sqref="D3:E3"/>
    </sheetView>
  </sheetViews>
  <sheetFormatPr defaultRowHeight="13.8"/>
  <cols>
    <col min="5" max="5" width="13.09765625" customWidth="1"/>
    <col min="6" max="6" width="64.8984375" bestFit="1" customWidth="1"/>
    <col min="7" max="7" width="14.296875" style="25" customWidth="1"/>
    <col min="8" max="8" width="14.296875" style="26" bestFit="1" customWidth="1"/>
    <col min="9" max="10" width="12" style="26" bestFit="1" customWidth="1"/>
    <col min="11" max="11" width="9.09765625" style="26" customWidth="1"/>
    <col min="12" max="12" width="12.3984375" style="26" customWidth="1"/>
    <col min="13" max="13" width="10.09765625" bestFit="1" customWidth="1"/>
  </cols>
  <sheetData>
    <row r="1" spans="1:16" ht="18" thickBot="1">
      <c r="A1" s="82" t="s">
        <v>17</v>
      </c>
      <c r="B1" s="83"/>
      <c r="C1" s="83"/>
      <c r="D1" s="83"/>
      <c r="E1" s="83"/>
      <c r="F1" s="83"/>
      <c r="G1" s="83"/>
      <c r="H1" s="83"/>
      <c r="I1" s="83"/>
      <c r="J1" s="83"/>
      <c r="K1" s="83"/>
      <c r="L1" s="83"/>
    </row>
    <row r="2" spans="1:16">
      <c r="A2" s="84" t="s">
        <v>1</v>
      </c>
      <c r="B2" s="85"/>
      <c r="C2" s="86"/>
      <c r="D2" s="84" t="s">
        <v>2</v>
      </c>
      <c r="E2" s="86"/>
      <c r="F2" s="29" t="s">
        <v>4</v>
      </c>
      <c r="G2" s="16" t="s">
        <v>25</v>
      </c>
      <c r="H2" s="17" t="s">
        <v>26</v>
      </c>
      <c r="I2" s="17" t="s">
        <v>26</v>
      </c>
      <c r="J2" s="17" t="s">
        <v>29</v>
      </c>
      <c r="K2" s="87" t="s">
        <v>24</v>
      </c>
      <c r="L2" s="88"/>
    </row>
    <row r="3" spans="1:16" ht="170.25" customHeight="1">
      <c r="A3" s="52" t="s">
        <v>5</v>
      </c>
      <c r="B3" s="53"/>
      <c r="C3" s="54"/>
      <c r="D3" s="78" t="s">
        <v>6</v>
      </c>
      <c r="E3" s="79"/>
      <c r="F3" s="14" t="s">
        <v>19</v>
      </c>
      <c r="G3" s="18">
        <v>785150</v>
      </c>
      <c r="H3" s="19">
        <v>438122</v>
      </c>
      <c r="I3" s="20">
        <f>H3</f>
        <v>438122</v>
      </c>
      <c r="J3" s="18">
        <f>I3</f>
        <v>438122</v>
      </c>
      <c r="K3" s="75">
        <v>2099516</v>
      </c>
      <c r="L3" s="76"/>
      <c r="M3" s="9"/>
      <c r="P3" s="9"/>
    </row>
    <row r="4" spans="1:16" ht="110.25" customHeight="1">
      <c r="A4" s="49" t="s">
        <v>20</v>
      </c>
      <c r="B4" s="50"/>
      <c r="C4" s="51"/>
      <c r="D4" s="45" t="s">
        <v>18</v>
      </c>
      <c r="E4" s="46"/>
      <c r="F4" s="13" t="s">
        <v>21</v>
      </c>
      <c r="G4" s="21">
        <v>3726876</v>
      </c>
      <c r="H4" s="21">
        <v>1852142</v>
      </c>
      <c r="I4" s="21">
        <v>2366849</v>
      </c>
      <c r="J4" s="22">
        <v>2366849</v>
      </c>
      <c r="K4" s="71">
        <f>SUM(G4,H4,I4,J4)</f>
        <v>10312716</v>
      </c>
      <c r="L4" s="72"/>
      <c r="P4" s="9"/>
    </row>
    <row r="5" spans="1:16" ht="276" customHeight="1">
      <c r="A5" s="80" t="s">
        <v>15</v>
      </c>
      <c r="B5" s="81"/>
      <c r="C5" s="48"/>
      <c r="D5" s="47" t="s">
        <v>10</v>
      </c>
      <c r="E5" s="48"/>
      <c r="F5" s="15" t="s">
        <v>23</v>
      </c>
      <c r="G5" s="23">
        <v>1180421</v>
      </c>
      <c r="H5" s="23">
        <v>658689</v>
      </c>
      <c r="I5" s="23">
        <f>H5</f>
        <v>658689</v>
      </c>
      <c r="J5" s="24">
        <f>H5</f>
        <v>658689</v>
      </c>
      <c r="K5" s="73">
        <v>3156488</v>
      </c>
      <c r="L5" s="74"/>
      <c r="P5" s="9"/>
    </row>
    <row r="6" spans="1:16" ht="30" customHeight="1">
      <c r="A6" s="80" t="s">
        <v>31</v>
      </c>
      <c r="B6" s="81"/>
      <c r="C6" s="48"/>
      <c r="D6" s="47" t="s">
        <v>32</v>
      </c>
      <c r="E6" s="48"/>
      <c r="F6" s="15"/>
      <c r="G6" s="23">
        <v>556622</v>
      </c>
      <c r="H6" s="23">
        <v>556622</v>
      </c>
      <c r="I6" s="23">
        <v>41915</v>
      </c>
      <c r="J6" s="24">
        <v>41915</v>
      </c>
      <c r="K6" s="73">
        <f>SUM(G6,H6,I6,J6)</f>
        <v>1197074</v>
      </c>
      <c r="L6" s="74"/>
      <c r="P6" s="9"/>
    </row>
    <row r="7" spans="1:16">
      <c r="K7" s="77">
        <f>SUM(K3:L6)</f>
        <v>16765794</v>
      </c>
      <c r="L7" s="77"/>
    </row>
    <row r="8" spans="1:16">
      <c r="A8" t="s">
        <v>33</v>
      </c>
      <c r="G8" s="25">
        <f>SUM(G3:G6)</f>
        <v>6249069</v>
      </c>
      <c r="H8" s="26">
        <f>SUM(H3:H6)</f>
        <v>3505575</v>
      </c>
      <c r="I8" s="26">
        <f>SUM(I3:I6)</f>
        <v>3505575</v>
      </c>
      <c r="J8" s="26">
        <f>SUM(J3:J6)</f>
        <v>3505575</v>
      </c>
      <c r="L8" s="26">
        <f>SUM(G8:J8)</f>
        <v>16765794</v>
      </c>
    </row>
  </sheetData>
  <mergeCells count="17">
    <mergeCell ref="A5:C5"/>
    <mergeCell ref="D4:E4"/>
    <mergeCell ref="D5:E5"/>
    <mergeCell ref="A1:L1"/>
    <mergeCell ref="A2:C2"/>
    <mergeCell ref="D2:E2"/>
    <mergeCell ref="K2:L2"/>
    <mergeCell ref="K4:L4"/>
    <mergeCell ref="K5:L5"/>
    <mergeCell ref="K3:L3"/>
    <mergeCell ref="K7:L7"/>
    <mergeCell ref="A3:C3"/>
    <mergeCell ref="A4:C4"/>
    <mergeCell ref="D3:E3"/>
    <mergeCell ref="K6:L6"/>
    <mergeCell ref="A6:C6"/>
    <mergeCell ref="D6:E6"/>
  </mergeCells>
  <phoneticPr fontId="4" type="noConversion"/>
  <pageMargins left="0.7" right="0.7" top="0.75" bottom="0.75" header="0.3" footer="0.3"/>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Balance</vt:lpstr>
      <vt:lpstr>Int Calc</vt:lpstr>
      <vt:lpstr>Projects</vt:lpstr>
      <vt:lpstr>TIRCP</vt:lpstr>
      <vt:lpstr>ZETCP</vt:lpstr>
      <vt:lpstr>TIRCP!Print_Area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Les Beshears</cp:lastModifiedBy>
  <cp:revision/>
  <cp:lastPrinted>2025-03-21T18:46:30Z</cp:lastPrinted>
  <dcterms:created xsi:type="dcterms:W3CDTF">2024-04-23T00:08:58Z</dcterms:created>
  <dcterms:modified xsi:type="dcterms:W3CDTF">2025-03-21T23:22:43Z</dcterms:modified>
  <cp:category/>
  <cp:contentStatus/>
</cp:coreProperties>
</file>